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1.1.2-2\"/>
    </mc:Choice>
  </mc:AlternateContent>
  <xr:revisionPtr revIDLastSave="0" documentId="13_ncr:1_{48460B77-98DB-45B9-A8AC-6AFAEEC7FDB8}" xr6:coauthVersionLast="47" xr6:coauthVersionMax="47" xr10:uidLastSave="{00000000-0000-0000-0000-000000000000}"/>
  <bookViews>
    <workbookView xWindow="285" yWindow="210" windowWidth="22260" windowHeight="14370" tabRatio="813" xr2:uid="{00000000-000D-0000-FFFF-FFFF00000000}"/>
  </bookViews>
  <sheets>
    <sheet name="Сводка затрат 2025,2027" sheetId="5" r:id="rId1"/>
    <sheet name="ССР 2025" sheetId="1" r:id="rId2"/>
    <sheet name="Сводка затрат 2025" sheetId="2" r:id="rId3"/>
    <sheet name="ССР 2027" sheetId="3" r:id="rId4"/>
    <sheet name="Сведка затрат 2027" sheetId="4" r:id="rId5"/>
  </sheets>
  <definedNames>
    <definedName name="_xlnm.Print_Titles" localSheetId="1">'ССР 2025'!$23:$23</definedName>
    <definedName name="_xlnm.Print_Titles" localSheetId="3">'ССР 2027'!$23:$23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5" l="1"/>
  <c r="D26" i="5"/>
  <c r="L10" i="5"/>
  <c r="L17" i="5" s="1"/>
  <c r="I17" i="5"/>
  <c r="H24" i="5"/>
  <c r="K13" i="5"/>
  <c r="I15" i="5"/>
  <c r="H22" i="5"/>
  <c r="K6" i="5"/>
  <c r="J6" i="5"/>
  <c r="I6" i="5"/>
  <c r="H6" i="5"/>
  <c r="H26" i="5"/>
  <c r="L26" i="5" s="1"/>
  <c r="K26" i="5"/>
  <c r="J26" i="5"/>
  <c r="I26" i="5"/>
  <c r="K25" i="5"/>
  <c r="J25" i="5"/>
  <c r="I25" i="5"/>
  <c r="H25" i="5"/>
  <c r="L25" i="5" s="1"/>
  <c r="K24" i="5"/>
  <c r="J24" i="5"/>
  <c r="I24" i="5"/>
  <c r="K23" i="5"/>
  <c r="J23" i="5"/>
  <c r="I23" i="5"/>
  <c r="H23" i="5"/>
  <c r="K19" i="5"/>
  <c r="J19" i="5"/>
  <c r="I19" i="5"/>
  <c r="H19" i="5"/>
  <c r="K18" i="5"/>
  <c r="J18" i="5"/>
  <c r="I18" i="5"/>
  <c r="H18" i="5"/>
  <c r="J17" i="5"/>
  <c r="H17" i="5"/>
  <c r="K16" i="5"/>
  <c r="J16" i="5"/>
  <c r="I16" i="5"/>
  <c r="H16" i="5"/>
  <c r="J15" i="5"/>
  <c r="L12" i="5"/>
  <c r="L19" i="5" s="1"/>
  <c r="L11" i="5"/>
  <c r="L18" i="5" s="1"/>
  <c r="L9" i="5"/>
  <c r="L16" i="5" s="1"/>
  <c r="J13" i="5"/>
  <c r="L23" i="5" l="1"/>
  <c r="K17" i="5"/>
  <c r="J20" i="5"/>
  <c r="J28" i="5" s="1"/>
  <c r="I20" i="5"/>
  <c r="I28" i="5" s="1"/>
  <c r="L24" i="5"/>
  <c r="H20" i="5"/>
  <c r="H28" i="5" s="1"/>
  <c r="K22" i="5"/>
  <c r="K27" i="5" s="1"/>
  <c r="K29" i="5" s="1"/>
  <c r="L6" i="5"/>
  <c r="H13" i="5"/>
  <c r="K15" i="5"/>
  <c r="K20" i="5" s="1"/>
  <c r="K28" i="5" s="1"/>
  <c r="I22" i="5"/>
  <c r="I27" i="5" s="1"/>
  <c r="I29" i="5" s="1"/>
  <c r="L8" i="5"/>
  <c r="L5" i="5"/>
  <c r="I13" i="5"/>
  <c r="J22" i="5"/>
  <c r="J27" i="5" s="1"/>
  <c r="J29" i="5" s="1"/>
  <c r="L15" i="5" l="1"/>
  <c r="L20" i="5" s="1"/>
  <c r="L28" i="5" s="1"/>
  <c r="L13" i="5"/>
  <c r="L22" i="5"/>
  <c r="L27" i="5" s="1"/>
  <c r="H27" i="5"/>
  <c r="H29" i="5" s="1"/>
  <c r="L29" i="5" s="1"/>
  <c r="G26" i="4" l="1"/>
  <c r="D26" i="2"/>
  <c r="C6" i="5"/>
  <c r="C6" i="4"/>
  <c r="D20" i="4"/>
  <c r="D18" i="4"/>
  <c r="D23" i="4" s="1"/>
  <c r="D22" i="4" l="1"/>
  <c r="D21" i="4"/>
  <c r="C6" i="2" l="1"/>
</calcChain>
</file>

<file path=xl/sharedStrings.xml><?xml version="1.0" encoding="utf-8"?>
<sst xmlns="http://schemas.openxmlformats.org/spreadsheetml/2006/main" count="298" uniqueCount="125">
  <si>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</si>
  <si>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</si>
  <si>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</si>
  <si>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</si>
  <si>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</si>
  <si>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</si>
  <si>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4 514,58336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</si>
  <si>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</si>
  <si>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</si>
  <si>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ССРСС-О_1.1.2-2</t>
  </si>
  <si>
    <t>О_1.1.2-2 Реконструкция электрических сетей  0,4-10(6)кВ в городе Вихоревка Братского района, по ул. Пионерская, ул.Бича, ул.Щетинкина, ул.Дворянова (ВЛ-0,3км, замена КТПН - 3шт общей мощностью 1,66 МВА без увеличения ранее присоединенной максимальной мощности, замена ячеек КСО - 5шт)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</si>
  <si>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</si>
  <si>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</si>
  <si>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</si>
  <si>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</si>
  <si>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</si>
  <si>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</si>
  <si>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</si>
  <si>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</si>
  <si>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</si>
  <si>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</si>
  <si>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</si>
  <si>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</si>
  <si>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</si>
  <si>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1.1.2-2</t>
  </si>
  <si>
    <t>тендерный коэффициент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</si>
  <si>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</si>
  <si>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</si>
  <si>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</si>
  <si>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</si>
  <si>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</si>
  <si>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</si>
  <si>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</si>
  <si>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9</t>
  </si>
  <si>
    <t>Пуско-наладочные работы</t>
  </si>
  <si>
    <t>10</t>
  </si>
  <si>
    <t>Доставка персонала ЭТЛ</t>
  </si>
  <si>
    <t>(ДП) * 0,60924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</si>
  <si>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</si>
  <si>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</si>
  <si>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</si>
  <si>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</si>
  <si>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</si>
  <si>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(Р+Р1+Р2+Р3+Р4+Р5) * 0,60924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</si>
  <si>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</si>
  <si>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</si>
  <si>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</si>
  <si>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</si>
  <si>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</si>
  <si>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</si>
  <si>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</si>
  <si>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</si>
  <si>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</si>
  <si>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</si>
  <si>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</si>
  <si>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</si>
  <si>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</si>
  <si>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 xml:space="preserve">Составлен(а) в базисном (текущем) уровне цен 4 кв. 2024 г. 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</si>
  <si>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</si>
  <si>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</si>
  <si>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</si>
  <si>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</si>
  <si>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</si>
  <si>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</si>
  <si>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</si>
  <si>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</si>
  <si>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</si>
  <si>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</si>
  <si>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</si>
  <si>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</si>
  <si>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</si>
  <si>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</si>
  <si>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в сумме   2 732,19745 тыс. руб.</t>
  </si>
  <si>
    <t>Составлен(а) в базисном (текущем) уровне цен  4кв. 2024 г</t>
  </si>
  <si>
    <t>ПИР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</si>
  <si>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</si>
  <si>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</si>
  <si>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</si>
  <si>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</si>
  <si>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</si>
  <si>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</si>
  <si>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</si>
  <si>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</si>
  <si>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</si>
  <si>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</si>
  <si>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</si>
  <si>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</si>
  <si>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</si>
  <si>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</si>
  <si>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</si>
  <si>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</si>
  <si>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</si>
  <si>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</si>
  <si>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</si>
  <si>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</si>
  <si>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</si>
  <si>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</si>
  <si>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</si>
  <si>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</si>
  <si>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</si>
  <si>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</si>
  <si>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</si>
  <si>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</si>
  <si>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</si>
  <si>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</si>
  <si>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</si>
  <si>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</si>
  <si>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</si>
  <si>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</si>
  <si>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</si>
  <si>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</si>
  <si>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</si>
  <si>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</si>
  <si>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</si>
  <si>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</si>
  <si>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</si>
  <si>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</si>
  <si>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</si>
  <si>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</si>
  <si>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</si>
  <si>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</si>
  <si>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4.6</t>
  </si>
  <si>
    <t>Сводка затрат в сумме в прогнозном уровне цен 2025г с НДС (тыс. руб.)</t>
  </si>
  <si>
    <t>Сводка затрат в сумме в прогнозном уровне цен 2027г с НДС (тыс. руб.)</t>
  </si>
  <si>
    <t>О_1.1.2-2 Реконструкция электрических сетей  0,4-10(6)кВ в городе Вихоревка Братского района, по ул. Пионерская, ул.Бича, ул.Щетинкина, ул.Дворянова (ВЛ - 0,15км, ВЛИ - 0,15км, замена КТПН - 3шт общей мощностью 1,66 МВА без увеличения ранее присоединенной максимальной мощности, замена ячеек КСО - 5шт)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</si>
</sst>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,##0.00000"/>
    <numFmt numFmtId="165" formatCode="#,##0.000"/>
    <numFmt numFmtId="166" formatCode="0.00000"/>
    <numFmt numFmtId="167" formatCode="0.0000"/>
    <numFmt numFmtId="168" formatCode="#,##0.0000"/>
    <numFmt numFmtId="169" formatCode="###\ ###\ ###\ ##0.00"/>
    <numFmt numFmtId="170" formatCode="_-* #,##0.000_-;\-* #,##0.000_-;_-* &quot;-&quot;??_-;_-@_-"/>
    <numFmt numFmtId="171" formatCode="0.000"/>
    <numFmt numFmtId="172" formatCode="_-* #,##0.000\ _₽_-;\-* #,##0.000\ _₽_-;_-* &quot;-&quot;???\ _₽_-;_-@_-"/>
    <numFmt numFmtId="173" formatCode="_-* #,##0.00\ _₽_-;\-* #,##0.00\ _₽_-;_-* &quot;-&quot;??\ _₽_-;_-@_-"/>
    <numFmt numFmtId="174" formatCode="#,##0.0"/>
    <numFmt numFmtId="175" formatCode="#,##0.0000000"/>
  </numFmts>
  <fonts count="3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FF0000"/>
      <name val="Arial"/>
      <family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" fillId="0" borderId="0"/>
    <xf numFmtId="0" fontId="12" fillId="0" borderId="0"/>
    <xf numFmtId="43" fontId="2" fillId="0" borderId="0" applyFont="0" applyFill="0" applyBorder="0" applyAlignment="0" applyProtection="0"/>
    <xf numFmtId="0" fontId="23" fillId="0" borderId="0"/>
    <xf numFmtId="0" fontId="24" fillId="0" borderId="0"/>
    <xf numFmtId="43" fontId="1" fillId="0" borderId="0" applyFont="0" applyFill="0" applyBorder="0" applyAlignment="0" applyProtection="0"/>
    <xf numFmtId="0" fontId="26" fillId="0" borderId="0"/>
    <xf numFmtId="0" fontId="26" fillId="0" borderId="0"/>
  </cellStyleXfs>
  <cellXfs count="194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49" fontId="6" fillId="0" borderId="0" xfId="0" applyNumberFormat="1" applyFont="1"/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165" fontId="3" fillId="0" borderId="4" xfId="0" applyNumberFormat="1" applyFont="1" applyBorder="1" applyAlignment="1">
      <alignment horizontal="right" vertical="top" wrapText="1"/>
    </xf>
    <xf numFmtId="166" fontId="3" fillId="0" borderId="4" xfId="0" applyNumberFormat="1" applyFont="1" applyBorder="1" applyAlignment="1">
      <alignment horizontal="right" vertical="top" wrapText="1"/>
    </xf>
    <xf numFmtId="49" fontId="10" fillId="0" borderId="4" xfId="0" applyNumberFormat="1" applyFont="1" applyBorder="1"/>
    <xf numFmtId="164" fontId="10" fillId="0" borderId="4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horizontal="right" vertical="top" wrapText="1"/>
    </xf>
    <xf numFmtId="164" fontId="10" fillId="0" borderId="4" xfId="0" applyNumberFormat="1" applyFont="1" applyBorder="1" applyAlignment="1">
      <alignment horizontal="right" vertical="top"/>
    </xf>
    <xf numFmtId="0" fontId="10" fillId="0" borderId="4" xfId="0" applyFont="1" applyBorder="1" applyAlignment="1">
      <alignment horizontal="right" vertical="top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167" fontId="3" fillId="0" borderId="4" xfId="0" applyNumberFormat="1" applyFont="1" applyBorder="1" applyAlignment="1">
      <alignment horizontal="right" vertical="top" wrapText="1"/>
    </xf>
    <xf numFmtId="166" fontId="10" fillId="0" borderId="4" xfId="0" applyNumberFormat="1" applyFont="1" applyBorder="1" applyAlignment="1">
      <alignment horizontal="right" vertical="top"/>
    </xf>
    <xf numFmtId="168" fontId="10" fillId="0" borderId="4" xfId="0" applyNumberFormat="1" applyFont="1" applyBorder="1" applyAlignment="1">
      <alignment horizontal="right" vertical="top"/>
    </xf>
    <xf numFmtId="166" fontId="10" fillId="0" borderId="4" xfId="0" applyNumberFormat="1" applyFont="1" applyBorder="1" applyAlignment="1">
      <alignment horizontal="right" vertical="top" wrapText="1"/>
    </xf>
    <xf numFmtId="167" fontId="10" fillId="0" borderId="4" xfId="0" applyNumberFormat="1" applyFont="1" applyBorder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3" fillId="0" borderId="0" xfId="1" applyFont="1" applyAlignment="1">
      <alignment horizontal="right" vertical="top"/>
    </xf>
    <xf numFmtId="0" fontId="12" fillId="0" borderId="0" xfId="2"/>
    <xf numFmtId="0" fontId="14" fillId="0" borderId="0" xfId="1" applyFont="1" applyAlignment="1">
      <alignment horizontal="left" vertical="center"/>
    </xf>
    <xf numFmtId="0" fontId="14" fillId="0" borderId="12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169" fontId="17" fillId="0" borderId="0" xfId="1" applyNumberFormat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2" fillId="0" borderId="13" xfId="1" applyBorder="1" applyAlignment="1">
      <alignment horizontal="center" vertical="center" wrapText="1"/>
    </xf>
    <xf numFmtId="0" fontId="12" fillId="0" borderId="14" xfId="1" applyBorder="1" applyAlignment="1">
      <alignment horizontal="center" vertical="center" wrapText="1"/>
    </xf>
    <xf numFmtId="0" fontId="12" fillId="0" borderId="15" xfId="1" applyBorder="1" applyAlignment="1">
      <alignment horizontal="center" vertical="center" wrapText="1"/>
    </xf>
    <xf numFmtId="0" fontId="12" fillId="0" borderId="16" xfId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170" fontId="20" fillId="0" borderId="16" xfId="3" applyNumberFormat="1" applyFont="1" applyFill="1" applyBorder="1" applyAlignment="1">
      <alignment vertical="center" wrapText="1"/>
    </xf>
    <xf numFmtId="43" fontId="20" fillId="0" borderId="16" xfId="3" applyFont="1" applyFill="1" applyBorder="1" applyAlignment="1">
      <alignment horizontal="center" vertical="center" wrapText="1"/>
    </xf>
    <xf numFmtId="43" fontId="20" fillId="0" borderId="16" xfId="3" applyFont="1" applyFill="1" applyBorder="1" applyAlignment="1">
      <alignment vertical="center" wrapText="1"/>
    </xf>
    <xf numFmtId="43" fontId="20" fillId="0" borderId="17" xfId="3" applyFont="1" applyFill="1" applyBorder="1" applyAlignment="1">
      <alignment vertical="center" wrapText="1"/>
    </xf>
    <xf numFmtId="0" fontId="22" fillId="0" borderId="0" xfId="2" applyFont="1"/>
    <xf numFmtId="0" fontId="23" fillId="0" borderId="0" xfId="4"/>
    <xf numFmtId="0" fontId="4" fillId="0" borderId="0" xfId="4" applyFont="1" applyAlignment="1">
      <alignment horizontal="right"/>
    </xf>
    <xf numFmtId="49" fontId="4" fillId="0" borderId="0" xfId="4" applyNumberFormat="1" applyFont="1"/>
    <xf numFmtId="0" fontId="4" fillId="0" borderId="0" xfId="4" applyFont="1"/>
    <xf numFmtId="0" fontId="4" fillId="0" borderId="0" xfId="4" applyFont="1" applyAlignment="1">
      <alignment wrapText="1"/>
    </xf>
    <xf numFmtId="0" fontId="4" fillId="0" borderId="0" xfId="4" applyFont="1" applyAlignment="1">
      <alignment horizontal="center"/>
    </xf>
    <xf numFmtId="49" fontId="6" fillId="0" borderId="0" xfId="4" applyNumberFormat="1" applyFont="1"/>
    <xf numFmtId="49" fontId="3" fillId="0" borderId="0" xfId="4" applyNumberFormat="1" applyFont="1"/>
    <xf numFmtId="49" fontId="7" fillId="0" borderId="0" xfId="4" applyNumberFormat="1" applyFont="1" applyAlignment="1">
      <alignment horizontal="center"/>
    </xf>
    <xf numFmtId="0" fontId="7" fillId="0" borderId="0" xfId="4" applyFont="1" applyAlignment="1">
      <alignment horizontal="center"/>
    </xf>
    <xf numFmtId="49" fontId="4" fillId="0" borderId="0" xfId="4" applyNumberFormat="1" applyFont="1" applyAlignment="1">
      <alignment wrapText="1"/>
    </xf>
    <xf numFmtId="49" fontId="5" fillId="0" borderId="0" xfId="4" applyNumberFormat="1" applyFont="1" applyAlignment="1">
      <alignment vertical="top"/>
    </xf>
    <xf numFmtId="0" fontId="5" fillId="0" borderId="0" xfId="4" applyFont="1" applyAlignment="1">
      <alignment vertical="top"/>
    </xf>
    <xf numFmtId="0" fontId="5" fillId="0" borderId="0" xfId="4" applyFont="1" applyAlignment="1">
      <alignment horizontal="center"/>
    </xf>
    <xf numFmtId="0" fontId="5" fillId="0" borderId="0" xfId="4" applyFont="1"/>
    <xf numFmtId="49" fontId="6" fillId="0" borderId="0" xfId="4" applyNumberFormat="1" applyFont="1" applyAlignment="1">
      <alignment horizontal="left"/>
    </xf>
    <xf numFmtId="49" fontId="3" fillId="0" borderId="4" xfId="4" applyNumberFormat="1" applyFont="1" applyBorder="1" applyAlignment="1">
      <alignment horizontal="center" vertical="top" wrapText="1"/>
    </xf>
    <xf numFmtId="0" fontId="3" fillId="0" borderId="4" xfId="4" applyFont="1" applyBorder="1" applyAlignment="1">
      <alignment horizontal="center" vertical="top" wrapText="1"/>
    </xf>
    <xf numFmtId="0" fontId="9" fillId="0" borderId="0" xfId="4" applyFont="1" applyAlignment="1">
      <alignment wrapText="1"/>
    </xf>
    <xf numFmtId="49" fontId="3" fillId="0" borderId="4" xfId="4" applyNumberFormat="1" applyFont="1" applyBorder="1" applyAlignment="1">
      <alignment horizontal="left" vertical="top" wrapText="1"/>
    </xf>
    <xf numFmtId="0" fontId="3" fillId="0" borderId="4" xfId="4" applyFont="1" applyBorder="1" applyAlignment="1">
      <alignment horizontal="left" vertical="top" wrapText="1"/>
    </xf>
    <xf numFmtId="164" fontId="3" fillId="0" borderId="4" xfId="4" applyNumberFormat="1" applyFont="1" applyBorder="1" applyAlignment="1">
      <alignment horizontal="right" vertical="top" wrapText="1"/>
    </xf>
    <xf numFmtId="0" fontId="3" fillId="0" borderId="4" xfId="4" applyFont="1" applyBorder="1" applyAlignment="1">
      <alignment horizontal="right" vertical="top" wrapText="1"/>
    </xf>
    <xf numFmtId="165" fontId="3" fillId="0" borderId="4" xfId="4" applyNumberFormat="1" applyFont="1" applyBorder="1" applyAlignment="1">
      <alignment horizontal="right" vertical="top" wrapText="1"/>
    </xf>
    <xf numFmtId="49" fontId="10" fillId="0" borderId="4" xfId="4" applyNumberFormat="1" applyFont="1" applyBorder="1"/>
    <xf numFmtId="164" fontId="10" fillId="0" borderId="4" xfId="4" applyNumberFormat="1" applyFont="1" applyBorder="1" applyAlignment="1">
      <alignment horizontal="right" vertical="top" wrapText="1"/>
    </xf>
    <xf numFmtId="0" fontId="10" fillId="0" borderId="4" xfId="4" applyFont="1" applyBorder="1" applyAlignment="1">
      <alignment horizontal="right" vertical="top" wrapText="1"/>
    </xf>
    <xf numFmtId="165" fontId="10" fillId="0" borderId="4" xfId="4" applyNumberFormat="1" applyFont="1" applyBorder="1" applyAlignment="1">
      <alignment horizontal="right" vertical="top"/>
    </xf>
    <xf numFmtId="0" fontId="10" fillId="0" borderId="4" xfId="4" applyFont="1" applyBorder="1" applyAlignment="1">
      <alignment horizontal="right" vertical="top"/>
    </xf>
    <xf numFmtId="164" fontId="10" fillId="0" borderId="4" xfId="4" applyNumberFormat="1" applyFont="1" applyBorder="1" applyAlignment="1">
      <alignment horizontal="right" vertical="top"/>
    </xf>
    <xf numFmtId="0" fontId="10" fillId="0" borderId="0" xfId="4" applyFont="1" applyAlignment="1">
      <alignment wrapText="1"/>
    </xf>
    <xf numFmtId="0" fontId="6" fillId="0" borderId="0" xfId="4" applyFont="1" applyAlignment="1">
      <alignment wrapText="1"/>
    </xf>
    <xf numFmtId="166" fontId="3" fillId="0" borderId="4" xfId="4" applyNumberFormat="1" applyFont="1" applyBorder="1" applyAlignment="1">
      <alignment horizontal="right" vertical="top" wrapText="1"/>
    </xf>
    <xf numFmtId="166" fontId="10" fillId="0" borderId="4" xfId="4" applyNumberFormat="1" applyFont="1" applyBorder="1" applyAlignment="1">
      <alignment horizontal="right" vertical="top"/>
    </xf>
    <xf numFmtId="171" fontId="3" fillId="0" borderId="4" xfId="4" applyNumberFormat="1" applyFont="1" applyBorder="1" applyAlignment="1">
      <alignment horizontal="right" vertical="top" wrapText="1"/>
    </xf>
    <xf numFmtId="166" fontId="10" fillId="0" borderId="4" xfId="4" applyNumberFormat="1" applyFont="1" applyBorder="1" applyAlignment="1">
      <alignment horizontal="right" vertical="top" wrapText="1"/>
    </xf>
    <xf numFmtId="171" fontId="10" fillId="0" borderId="4" xfId="4" applyNumberFormat="1" applyFont="1" applyBorder="1" applyAlignment="1">
      <alignment horizontal="right" vertical="top"/>
    </xf>
    <xf numFmtId="0" fontId="3" fillId="0" borderId="0" xfId="4" applyFont="1"/>
    <xf numFmtId="0" fontId="3" fillId="0" borderId="0" xfId="4" applyFont="1" applyAlignment="1">
      <alignment wrapText="1"/>
    </xf>
    <xf numFmtId="2" fontId="25" fillId="0" borderId="0" xfId="5" applyNumberFormat="1" applyFont="1" applyAlignment="1">
      <alignment horizontal="center" vertical="center"/>
    </xf>
    <xf numFmtId="170" fontId="20" fillId="0" borderId="16" xfId="6" applyNumberFormat="1" applyFont="1" applyFill="1" applyBorder="1" applyAlignment="1">
      <alignment vertical="center" wrapText="1"/>
    </xf>
    <xf numFmtId="172" fontId="12" fillId="0" borderId="0" xfId="2" applyNumberFormat="1"/>
    <xf numFmtId="43" fontId="20" fillId="0" borderId="16" xfId="6" applyFont="1" applyFill="1" applyBorder="1" applyAlignment="1">
      <alignment horizontal="center" vertical="center" wrapText="1"/>
    </xf>
    <xf numFmtId="173" fontId="12" fillId="0" borderId="0" xfId="2" applyNumberFormat="1"/>
    <xf numFmtId="43" fontId="20" fillId="0" borderId="16" xfId="6" applyFont="1" applyFill="1" applyBorder="1" applyAlignment="1">
      <alignment vertical="center" wrapText="1"/>
    </xf>
    <xf numFmtId="43" fontId="20" fillId="0" borderId="17" xfId="6" applyFont="1" applyFill="1" applyBorder="1" applyAlignment="1">
      <alignment vertical="center" wrapText="1"/>
    </xf>
    <xf numFmtId="2" fontId="12" fillId="0" borderId="0" xfId="2" applyNumberFormat="1"/>
    <xf numFmtId="0" fontId="27" fillId="0" borderId="4" xfId="7" applyFont="1" applyBorder="1" applyAlignment="1">
      <alignment horizontal="center" vertical="center" wrapText="1"/>
    </xf>
    <xf numFmtId="0" fontId="27" fillId="0" borderId="4" xfId="8" applyFont="1" applyBorder="1" applyAlignment="1">
      <alignment horizontal="center" wrapText="1"/>
    </xf>
    <xf numFmtId="49" fontId="28" fillId="2" borderId="4" xfId="7" applyNumberFormat="1" applyFont="1" applyFill="1" applyBorder="1" applyAlignment="1">
      <alignment horizontal="center" vertical="center" wrapText="1"/>
    </xf>
    <xf numFmtId="4" fontId="28" fillId="2" borderId="4" xfId="7" applyNumberFormat="1" applyFont="1" applyFill="1" applyBorder="1" applyAlignment="1">
      <alignment horizontal="right" vertical="center" wrapText="1"/>
    </xf>
    <xf numFmtId="49" fontId="27" fillId="0" borderId="4" xfId="7" applyNumberFormat="1" applyFont="1" applyBorder="1" applyAlignment="1">
      <alignment horizontal="center" vertical="center" wrapText="1"/>
    </xf>
    <xf numFmtId="165" fontId="27" fillId="0" borderId="4" xfId="7" applyNumberFormat="1" applyFont="1" applyBorder="1" applyAlignment="1">
      <alignment horizontal="right" vertical="center" wrapText="1"/>
    </xf>
    <xf numFmtId="4" fontId="27" fillId="0" borderId="4" xfId="7" applyNumberFormat="1" applyFont="1" applyBorder="1" applyAlignment="1">
      <alignment horizontal="right" vertical="center" wrapText="1"/>
    </xf>
    <xf numFmtId="4" fontId="27" fillId="0" borderId="4" xfId="7" applyNumberFormat="1" applyFont="1" applyBorder="1" applyAlignment="1">
      <alignment horizontal="center" vertical="center" wrapText="1"/>
    </xf>
    <xf numFmtId="4" fontId="28" fillId="2" borderId="4" xfId="7" applyNumberFormat="1" applyFont="1" applyFill="1" applyBorder="1" applyAlignment="1">
      <alignment horizontal="center" vertical="center" wrapText="1"/>
    </xf>
    <xf numFmtId="165" fontId="27" fillId="0" borderId="4" xfId="0" applyNumberFormat="1" applyFont="1" applyBorder="1" applyAlignment="1">
      <alignment horizontal="center" vertical="center" wrapText="1"/>
    </xf>
    <xf numFmtId="4" fontId="29" fillId="0" borderId="4" xfId="7" applyNumberFormat="1" applyFont="1" applyBorder="1" applyAlignment="1">
      <alignment horizontal="right" vertical="center" wrapText="1"/>
    </xf>
    <xf numFmtId="174" fontId="27" fillId="0" borderId="4" xfId="7" applyNumberFormat="1" applyFont="1" applyBorder="1" applyAlignment="1">
      <alignment horizontal="center" vertical="center" wrapText="1"/>
    </xf>
    <xf numFmtId="49" fontId="29" fillId="0" borderId="4" xfId="7" applyNumberFormat="1" applyFont="1" applyBorder="1" applyAlignment="1">
      <alignment horizontal="center" vertical="center" wrapText="1"/>
    </xf>
    <xf numFmtId="175" fontId="27" fillId="0" borderId="4" xfId="7" applyNumberFormat="1" applyFont="1" applyBorder="1" applyAlignment="1">
      <alignment horizontal="center" vertical="center" wrapText="1"/>
    </xf>
    <xf numFmtId="49" fontId="27" fillId="3" borderId="4" xfId="7" applyNumberFormat="1" applyFont="1" applyFill="1" applyBorder="1" applyAlignment="1">
      <alignment horizontal="center" vertical="center" wrapText="1"/>
    </xf>
    <xf numFmtId="4" fontId="27" fillId="3" borderId="4" xfId="7" applyNumberFormat="1" applyFont="1" applyFill="1" applyBorder="1" applyAlignment="1">
      <alignment horizontal="right" vertical="center" wrapText="1"/>
    </xf>
    <xf numFmtId="0" fontId="27" fillId="3" borderId="4" xfId="7" applyFont="1" applyFill="1" applyBorder="1" applyAlignment="1">
      <alignment horizontal="left" vertical="center" wrapText="1"/>
    </xf>
    <xf numFmtId="0" fontId="27" fillId="0" borderId="4" xfId="7" applyFont="1" applyBorder="1" applyAlignment="1">
      <alignment horizontal="left" vertical="center" wrapText="1"/>
    </xf>
    <xf numFmtId="0" fontId="29" fillId="0" borderId="4" xfId="7" applyFont="1" applyBorder="1" applyAlignment="1">
      <alignment horizontal="left" vertical="center" wrapText="1"/>
    </xf>
    <xf numFmtId="0" fontId="27" fillId="0" borderId="3" xfId="7" applyFont="1" applyBorder="1" applyAlignment="1">
      <alignment horizontal="center" vertical="center" wrapText="1"/>
    </xf>
    <xf numFmtId="0" fontId="27" fillId="0" borderId="7" xfId="7" applyFont="1" applyBorder="1" applyAlignment="1">
      <alignment horizontal="center" vertical="center" wrapText="1"/>
    </xf>
    <xf numFmtId="0" fontId="27" fillId="0" borderId="9" xfId="8" applyFont="1" applyBorder="1" applyAlignment="1">
      <alignment horizontal="center" wrapText="1"/>
    </xf>
    <xf numFmtId="0" fontId="27" fillId="0" borderId="11" xfId="8" applyFont="1" applyBorder="1" applyAlignment="1">
      <alignment horizontal="center" wrapText="1"/>
    </xf>
    <xf numFmtId="0" fontId="28" fillId="2" borderId="9" xfId="7" applyFont="1" applyFill="1" applyBorder="1" applyAlignment="1">
      <alignment horizontal="left" vertical="center" wrapText="1"/>
    </xf>
    <xf numFmtId="0" fontId="28" fillId="2" borderId="11" xfId="7" applyFont="1" applyFill="1" applyBorder="1" applyAlignment="1">
      <alignment horizontal="left" vertical="center" wrapText="1"/>
    </xf>
    <xf numFmtId="0" fontId="28" fillId="2" borderId="10" xfId="7" applyFont="1" applyFill="1" applyBorder="1" applyAlignment="1">
      <alignment horizontal="left" vertical="center" wrapText="1"/>
    </xf>
    <xf numFmtId="0" fontId="27" fillId="0" borderId="9" xfId="7" applyFont="1" applyBorder="1" applyAlignment="1">
      <alignment horizontal="left" vertical="center" wrapText="1"/>
    </xf>
    <xf numFmtId="0" fontId="27" fillId="0" borderId="11" xfId="7" applyFont="1" applyBorder="1" applyAlignment="1">
      <alignment horizontal="left" vertical="center" wrapText="1"/>
    </xf>
    <xf numFmtId="0" fontId="29" fillId="0" borderId="9" xfId="7" applyFont="1" applyBorder="1" applyAlignment="1">
      <alignment horizontal="left" vertical="center" wrapText="1"/>
    </xf>
    <xf numFmtId="0" fontId="29" fillId="0" borderId="11" xfId="7" applyFont="1" applyBorder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49" fontId="27" fillId="0" borderId="6" xfId="7" applyNumberFormat="1" applyFont="1" applyBorder="1" applyAlignment="1">
      <alignment horizontal="center" vertical="center" wrapText="1"/>
    </xf>
    <xf numFmtId="49" fontId="27" fillId="0" borderId="18" xfId="7" applyNumberFormat="1" applyFont="1" applyBorder="1" applyAlignment="1">
      <alignment horizontal="center" vertical="center" wrapText="1"/>
    </xf>
    <xf numFmtId="49" fontId="27" fillId="0" borderId="8" xfId="7" applyNumberFormat="1" applyFont="1" applyBorder="1" applyAlignment="1">
      <alignment horizontal="center" vertical="center" wrapText="1"/>
    </xf>
    <xf numFmtId="49" fontId="27" fillId="0" borderId="19" xfId="7" applyNumberFormat="1" applyFont="1" applyBorder="1" applyAlignment="1">
      <alignment horizontal="center" vertical="center" wrapText="1"/>
    </xf>
    <xf numFmtId="0" fontId="27" fillId="0" borderId="9" xfId="7" applyFont="1" applyBorder="1" applyAlignment="1">
      <alignment horizontal="center" vertical="center" wrapText="1"/>
    </xf>
    <xf numFmtId="0" fontId="27" fillId="0" borderId="10" xfId="7" applyFont="1" applyBorder="1" applyAlignment="1">
      <alignment horizontal="center" vertical="center" wrapText="1"/>
    </xf>
    <xf numFmtId="0" fontId="27" fillId="0" borderId="11" xfId="7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top" wrapText="1"/>
    </xf>
    <xf numFmtId="0" fontId="10" fillId="0" borderId="11" xfId="0" applyFont="1" applyBorder="1" applyAlignment="1">
      <alignment horizontal="right" vertical="top" wrapText="1"/>
    </xf>
    <xf numFmtId="0" fontId="6" fillId="0" borderId="9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21" fillId="0" borderId="0" xfId="1" applyFont="1" applyAlignment="1">
      <alignment horizontal="left" vertical="center" wrapText="1"/>
    </xf>
    <xf numFmtId="0" fontId="4" fillId="0" borderId="1" xfId="4" applyFont="1" applyBorder="1" applyAlignment="1">
      <alignment horizontal="left" wrapText="1"/>
    </xf>
    <xf numFmtId="0" fontId="5" fillId="0" borderId="2" xfId="4" applyFont="1" applyBorder="1" applyAlignment="1">
      <alignment horizontal="center"/>
    </xf>
    <xf numFmtId="0" fontId="4" fillId="0" borderId="0" xfId="4" applyFont="1" applyAlignment="1">
      <alignment horizontal="center"/>
    </xf>
    <xf numFmtId="0" fontId="8" fillId="0" borderId="0" xfId="4" applyFont="1" applyAlignment="1">
      <alignment horizontal="center"/>
    </xf>
    <xf numFmtId="0" fontId="5" fillId="0" borderId="2" xfId="4" applyFont="1" applyBorder="1" applyAlignment="1">
      <alignment horizontal="center" vertical="top"/>
    </xf>
    <xf numFmtId="0" fontId="4" fillId="0" borderId="0" xfId="4" applyFont="1" applyAlignment="1">
      <alignment horizontal="left"/>
    </xf>
    <xf numFmtId="49" fontId="3" fillId="0" borderId="3" xfId="4" applyNumberFormat="1" applyFont="1" applyBorder="1" applyAlignment="1">
      <alignment horizontal="center" vertical="center" wrapText="1"/>
    </xf>
    <xf numFmtId="49" fontId="3" fillId="0" borderId="5" xfId="4" applyNumberFormat="1" applyFont="1" applyBorder="1" applyAlignment="1">
      <alignment horizontal="center" vertical="center" wrapText="1"/>
    </xf>
    <xf numFmtId="49" fontId="3" fillId="0" borderId="7" xfId="4" applyNumberFormat="1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left" vertical="center" wrapText="1"/>
    </xf>
    <xf numFmtId="0" fontId="9" fillId="0" borderId="10" xfId="4" applyFont="1" applyBorder="1" applyAlignment="1">
      <alignment horizontal="left" vertical="center" wrapText="1"/>
    </xf>
    <xf numFmtId="0" fontId="9" fillId="0" borderId="11" xfId="4" applyFont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right" vertical="top" wrapText="1"/>
    </xf>
    <xf numFmtId="0" fontId="10" fillId="0" borderId="11" xfId="4" applyFont="1" applyBorder="1" applyAlignment="1">
      <alignment horizontal="right" vertical="top" wrapText="1"/>
    </xf>
    <xf numFmtId="0" fontId="6" fillId="0" borderId="9" xfId="4" applyFont="1" applyBorder="1" applyAlignment="1">
      <alignment horizontal="right" vertical="top" wrapText="1"/>
    </xf>
    <xf numFmtId="0" fontId="6" fillId="0" borderId="11" xfId="4" applyFont="1" applyBorder="1" applyAlignment="1">
      <alignment horizontal="right" vertical="top" wrapText="1"/>
    </xf>
    <xf numFmtId="0" fontId="20" fillId="0" borderId="1" xfId="1" applyFont="1" applyBorder="1" applyAlignment="1">
      <alignment horizontal="center" vertical="center" wrapText="1"/>
    </xf>
  </cellXfs>
  <cellStyles count="9">
    <cellStyle name="Normal" xfId="1" xr:uid="{CD9D21CA-AFD2-42F5-807D-36AB80B2556D}"/>
    <cellStyle name="Обычный" xfId="0" builtinId="0"/>
    <cellStyle name="Обычный 2" xfId="2" xr:uid="{5D740414-4B29-4DB1-9643-C8FB64F07875}"/>
    <cellStyle name="Обычный 2 2 2 2" xfId="7" xr:uid="{5A15C348-C063-433C-AF5D-6F228CD16DC3}"/>
    <cellStyle name="Обычный 3" xfId="4" xr:uid="{60B78BDB-C658-458A-99DB-C49A7FC01AB3}"/>
    <cellStyle name="Обычный 7" xfId="5" xr:uid="{4998E1AF-2819-4730-9DC5-B63CD3FCC31B}"/>
    <cellStyle name="СводРасч" xfId="8" xr:uid="{40862D31-8B44-4CD3-A833-41D8D9EB2751}"/>
    <cellStyle name="Финансовый 2" xfId="3" xr:uid="{E3CEA3A2-3E59-441E-B859-1A07A4CE6326}"/>
    <cellStyle name="Финансовый 2 2" xfId="6" xr:uid="{C57F13E5-B4E9-4BD8-B850-FD17F2E09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883A2-F135-4665-97E1-6097B5B414E9}">
  <dimension ref="A1:M54"/>
  <sheetViews>
    <sheetView tabSelected="1" topLeftCell="A4" zoomScale="82" zoomScaleNormal="82" workbookViewId="0">
      <selection activeCell="H10" sqref="H10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55" style="41" customWidth="1"/>
    <col min="4" max="4" width="14.28515625" style="41" customWidth="1"/>
    <col min="5" max="5" width="8.85546875" style="41"/>
    <col min="6" max="6" width="15.85546875" style="41" customWidth="1"/>
    <col min="7" max="7" width="29.140625" style="41" customWidth="1"/>
    <col min="8" max="13" width="15.85546875" style="41" customWidth="1"/>
    <col min="14" max="16384" width="8.85546875" style="41"/>
  </cols>
  <sheetData>
    <row r="1" spans="1:13" ht="15.75" x14ac:dyDescent="0.2">
      <c r="A1" s="40"/>
      <c r="B1" s="40"/>
      <c r="C1" s="40"/>
      <c r="E1" s="126" t="s">
        <v>75</v>
      </c>
      <c r="F1" s="141" t="s">
        <v>76</v>
      </c>
      <c r="G1" s="142"/>
      <c r="H1" s="145" t="s">
        <v>77</v>
      </c>
      <c r="I1" s="146"/>
      <c r="J1" s="146"/>
      <c r="K1" s="147"/>
      <c r="L1" s="126" t="s">
        <v>16</v>
      </c>
      <c r="M1" s="126" t="s">
        <v>78</v>
      </c>
    </row>
    <row r="2" spans="1:13" ht="45" x14ac:dyDescent="0.2">
      <c r="A2" s="42"/>
      <c r="B2" s="42" t="s">
        <v>1</v>
      </c>
      <c r="C2" s="43" t="s">
        <v>58</v>
      </c>
      <c r="E2" s="127"/>
      <c r="F2" s="143"/>
      <c r="G2" s="144"/>
      <c r="H2" s="107" t="s">
        <v>79</v>
      </c>
      <c r="I2" s="107" t="s">
        <v>80</v>
      </c>
      <c r="J2" s="107" t="s">
        <v>81</v>
      </c>
      <c r="K2" s="107" t="s">
        <v>82</v>
      </c>
      <c r="L2" s="127"/>
      <c r="M2" s="127"/>
    </row>
    <row r="3" spans="1:13" ht="15" x14ac:dyDescent="0.25">
      <c r="A3" s="44"/>
      <c r="B3" s="44"/>
      <c r="C3" s="44"/>
      <c r="E3" s="108">
        <v>1</v>
      </c>
      <c r="F3" s="128">
        <v>2</v>
      </c>
      <c r="G3" s="129"/>
      <c r="H3" s="108">
        <v>3</v>
      </c>
      <c r="I3" s="108">
        <v>4</v>
      </c>
      <c r="J3" s="108">
        <v>5</v>
      </c>
      <c r="K3" s="108">
        <v>6</v>
      </c>
      <c r="L3" s="108">
        <v>7</v>
      </c>
      <c r="M3" s="108">
        <v>8</v>
      </c>
    </row>
    <row r="4" spans="1:13" ht="28.5" x14ac:dyDescent="0.2">
      <c r="A4" s="42"/>
      <c r="B4" s="42"/>
      <c r="C4" s="42"/>
      <c r="E4" s="109" t="s">
        <v>83</v>
      </c>
      <c r="F4" s="130" t="s">
        <v>84</v>
      </c>
      <c r="G4" s="131"/>
      <c r="H4" s="110"/>
      <c r="I4" s="110"/>
      <c r="J4" s="110"/>
      <c r="K4" s="110"/>
      <c r="L4" s="110"/>
      <c r="M4" s="110"/>
    </row>
    <row r="5" spans="1:13" ht="15" x14ac:dyDescent="0.2">
      <c r="A5" s="42"/>
      <c r="B5" s="42"/>
      <c r="C5" s="42"/>
      <c r="E5" s="111" t="s">
        <v>85</v>
      </c>
      <c r="F5" s="133" t="s">
        <v>86</v>
      </c>
      <c r="G5" s="134"/>
      <c r="H5" s="112">
        <v>51.732860000000002</v>
      </c>
      <c r="I5" s="113">
        <v>2455.2205300000001</v>
      </c>
      <c r="J5" s="113">
        <v>3445.2814799999996</v>
      </c>
      <c r="K5" s="112">
        <v>86.749140000000011</v>
      </c>
      <c r="L5" s="112">
        <f>SUM(H5:K5)</f>
        <v>6038.9840100000001</v>
      </c>
      <c r="M5" s="114" t="s">
        <v>87</v>
      </c>
    </row>
    <row r="6" spans="1:13" ht="25.5" x14ac:dyDescent="0.2">
      <c r="A6" s="42"/>
      <c r="B6" s="45" t="s">
        <v>59</v>
      </c>
      <c r="C6" s="46">
        <f>C26</f>
        <v>8104.5931319774663</v>
      </c>
      <c r="E6" s="111" t="s">
        <v>88</v>
      </c>
      <c r="F6" s="133" t="s">
        <v>89</v>
      </c>
      <c r="G6" s="134"/>
      <c r="H6" s="113">
        <f>H5*1.2</f>
        <v>62.079431999999997</v>
      </c>
      <c r="I6" s="113">
        <f t="shared" ref="I6:K6" si="0">I5*1.2</f>
        <v>2946.2646359999999</v>
      </c>
      <c r="J6" s="113">
        <f t="shared" si="0"/>
        <v>4134.3377759999994</v>
      </c>
      <c r="K6" s="113">
        <f t="shared" si="0"/>
        <v>104.09896800000001</v>
      </c>
      <c r="L6" s="113">
        <f>SUM(H6:K6)</f>
        <v>7246.7808119999991</v>
      </c>
      <c r="M6" s="114" t="s">
        <v>87</v>
      </c>
    </row>
    <row r="7" spans="1:13" ht="28.5" x14ac:dyDescent="0.2">
      <c r="A7" s="42"/>
      <c r="B7" s="42"/>
      <c r="C7" s="42"/>
      <c r="E7" s="109" t="s">
        <v>103</v>
      </c>
      <c r="F7" s="130" t="s">
        <v>90</v>
      </c>
      <c r="G7" s="132"/>
      <c r="H7" s="132"/>
      <c r="I7" s="131"/>
      <c r="J7" s="110"/>
      <c r="K7" s="110"/>
      <c r="L7" s="110"/>
      <c r="M7" s="115"/>
    </row>
    <row r="8" spans="1:13" ht="15" x14ac:dyDescent="0.2">
      <c r="A8" s="44"/>
      <c r="B8" s="44"/>
      <c r="C8" s="44"/>
      <c r="E8" s="111" t="s">
        <v>104</v>
      </c>
      <c r="F8" s="133" t="s">
        <v>91</v>
      </c>
      <c r="G8" s="134"/>
      <c r="H8" s="112">
        <v>20.724430000000002</v>
      </c>
      <c r="I8" s="112">
        <v>1451.09041</v>
      </c>
      <c r="J8" s="112">
        <v>2242.1664799999999</v>
      </c>
      <c r="K8" s="112">
        <v>48.171480000000003</v>
      </c>
      <c r="L8" s="116">
        <f>SUM(H8:K8)</f>
        <v>3762.1527999999998</v>
      </c>
      <c r="M8" s="114" t="s">
        <v>87</v>
      </c>
    </row>
    <row r="9" spans="1:13" ht="15" x14ac:dyDescent="0.2">
      <c r="A9" s="42"/>
      <c r="B9" s="42"/>
      <c r="C9" s="42"/>
      <c r="E9" s="111" t="s">
        <v>105</v>
      </c>
      <c r="F9" s="133" t="s">
        <v>92</v>
      </c>
      <c r="G9" s="134"/>
      <c r="H9" s="112"/>
      <c r="I9" s="112"/>
      <c r="J9" s="112"/>
      <c r="K9" s="112"/>
      <c r="L9" s="116">
        <f>SUM(H9:K9)</f>
        <v>0</v>
      </c>
      <c r="M9" s="114" t="s">
        <v>87</v>
      </c>
    </row>
    <row r="10" spans="1:13" ht="15" x14ac:dyDescent="0.2">
      <c r="A10" s="42"/>
      <c r="B10" s="47" t="s">
        <v>60</v>
      </c>
      <c r="C10" s="42"/>
      <c r="E10" s="111" t="s">
        <v>106</v>
      </c>
      <c r="F10" s="133" t="s">
        <v>93</v>
      </c>
      <c r="G10" s="134"/>
      <c r="H10" s="112">
        <v>31.008430000000001</v>
      </c>
      <c r="I10" s="112">
        <v>1004.13012</v>
      </c>
      <c r="J10" s="112">
        <v>1203.115</v>
      </c>
      <c r="K10" s="112">
        <v>38.577660000000002</v>
      </c>
      <c r="L10" s="116">
        <f t="shared" ref="L10:L12" si="1">SUM(H10:K10)</f>
        <v>2276.8312100000003</v>
      </c>
      <c r="M10" s="114" t="s">
        <v>87</v>
      </c>
    </row>
    <row r="11" spans="1:13" ht="15" x14ac:dyDescent="0.2">
      <c r="A11" s="42"/>
      <c r="B11" s="42"/>
      <c r="C11" s="42"/>
      <c r="E11" s="111" t="s">
        <v>107</v>
      </c>
      <c r="F11" s="133" t="s">
        <v>94</v>
      </c>
      <c r="G11" s="134"/>
      <c r="H11" s="112"/>
      <c r="I11" s="112"/>
      <c r="J11" s="112"/>
      <c r="K11" s="112"/>
      <c r="L11" s="116">
        <f t="shared" si="1"/>
        <v>0</v>
      </c>
      <c r="M11" s="114" t="s">
        <v>87</v>
      </c>
    </row>
    <row r="12" spans="1:13" ht="15.75" x14ac:dyDescent="0.2">
      <c r="A12" s="48"/>
      <c r="B12" s="137" t="s">
        <v>61</v>
      </c>
      <c r="C12" s="137"/>
      <c r="E12" s="111" t="s">
        <v>108</v>
      </c>
      <c r="F12" s="133" t="s">
        <v>95</v>
      </c>
      <c r="G12" s="134"/>
      <c r="H12" s="112"/>
      <c r="I12" s="112"/>
      <c r="J12" s="112"/>
      <c r="K12" s="112"/>
      <c r="L12" s="116">
        <f t="shared" si="1"/>
        <v>0</v>
      </c>
      <c r="M12" s="114" t="s">
        <v>87</v>
      </c>
    </row>
    <row r="13" spans="1:13" ht="15" x14ac:dyDescent="0.2">
      <c r="A13" s="42"/>
      <c r="B13" s="42"/>
      <c r="C13" s="42"/>
      <c r="E13" s="111"/>
      <c r="F13" s="135" t="s">
        <v>96</v>
      </c>
      <c r="G13" s="136"/>
      <c r="H13" s="117">
        <f>SUM(H8:H12)</f>
        <v>51.732860000000002</v>
      </c>
      <c r="I13" s="117">
        <f>SUM(I8:I12)</f>
        <v>2455.2205300000001</v>
      </c>
      <c r="J13" s="117">
        <f>SUM(J8:J12)</f>
        <v>3445.2814799999996</v>
      </c>
      <c r="K13" s="117">
        <f>SUM(K8:K12)</f>
        <v>86.749140000000011</v>
      </c>
      <c r="L13" s="117">
        <f>SUM(L8:L12)</f>
        <v>6038.9840100000001</v>
      </c>
      <c r="M13" s="114" t="s">
        <v>87</v>
      </c>
    </row>
    <row r="14" spans="1:13" ht="82.5" customHeight="1" x14ac:dyDescent="0.2">
      <c r="A14" s="42"/>
      <c r="B14" s="138" t="s">
        <v>124</v>
      </c>
      <c r="C14" s="138"/>
      <c r="E14" s="109" t="s">
        <v>109</v>
      </c>
      <c r="F14" s="130" t="s">
        <v>97</v>
      </c>
      <c r="G14" s="132"/>
      <c r="H14" s="132"/>
      <c r="I14" s="132"/>
      <c r="J14" s="131"/>
      <c r="K14" s="110"/>
      <c r="L14" s="110"/>
      <c r="M14" s="115"/>
    </row>
    <row r="15" spans="1:13" ht="15" x14ac:dyDescent="0.2">
      <c r="A15" s="44"/>
      <c r="B15" s="139" t="s">
        <v>11</v>
      </c>
      <c r="C15" s="139"/>
      <c r="E15" s="111" t="s">
        <v>110</v>
      </c>
      <c r="F15" s="124" t="s">
        <v>91</v>
      </c>
      <c r="G15" s="124"/>
      <c r="H15" s="113">
        <f>H8*$M$15/100</f>
        <v>22.34093554</v>
      </c>
      <c r="I15" s="113">
        <f t="shared" ref="I15:L15" si="2">I8*$M$15/100</f>
        <v>1564.27546198</v>
      </c>
      <c r="J15" s="113">
        <f t="shared" si="2"/>
        <v>2417.0554654399998</v>
      </c>
      <c r="K15" s="113">
        <f t="shared" si="2"/>
        <v>51.92885544</v>
      </c>
      <c r="L15" s="113">
        <f t="shared" si="2"/>
        <v>4055.6007184</v>
      </c>
      <c r="M15" s="118">
        <v>107.8</v>
      </c>
    </row>
    <row r="16" spans="1:13" ht="15" x14ac:dyDescent="0.2">
      <c r="A16" s="42"/>
      <c r="B16" s="42"/>
      <c r="C16" s="42"/>
      <c r="E16" s="111" t="s">
        <v>111</v>
      </c>
      <c r="F16" s="124" t="s">
        <v>92</v>
      </c>
      <c r="G16" s="124"/>
      <c r="H16" s="113">
        <f>H9*$M$15/100*$M$16/100</f>
        <v>0</v>
      </c>
      <c r="I16" s="113">
        <f t="shared" ref="I16:L16" si="3">I9*$M$15/100*$M$16/100</f>
        <v>0</v>
      </c>
      <c r="J16" s="113">
        <f t="shared" si="3"/>
        <v>0</v>
      </c>
      <c r="K16" s="113">
        <f t="shared" si="3"/>
        <v>0</v>
      </c>
      <c r="L16" s="113">
        <f t="shared" si="3"/>
        <v>0</v>
      </c>
      <c r="M16" s="118">
        <v>105.3</v>
      </c>
    </row>
    <row r="17" spans="1:13" ht="15.75" x14ac:dyDescent="0.2">
      <c r="A17" s="42"/>
      <c r="B17" s="42"/>
      <c r="C17" s="42"/>
      <c r="D17" s="99"/>
      <c r="E17" s="111" t="s">
        <v>112</v>
      </c>
      <c r="F17" s="124" t="s">
        <v>93</v>
      </c>
      <c r="G17" s="124"/>
      <c r="H17" s="113">
        <f>H10*$M$15/100*$M$16/100*$M$17/100</f>
        <v>36.747466999523269</v>
      </c>
      <c r="I17" s="113">
        <f t="shared" ref="I17:L17" si="4">I10*$M$15/100*$M$16/100*$M$17/100</f>
        <v>1189.9744181800679</v>
      </c>
      <c r="J17" s="113">
        <f t="shared" si="4"/>
        <v>1425.7873990760399</v>
      </c>
      <c r="K17" s="113">
        <f t="shared" si="4"/>
        <v>45.71760930072336</v>
      </c>
      <c r="L17" s="113">
        <f t="shared" si="4"/>
        <v>2698.2268935563543</v>
      </c>
      <c r="M17" s="118">
        <v>104.4</v>
      </c>
    </row>
    <row r="18" spans="1:13" ht="28.5" x14ac:dyDescent="0.2">
      <c r="A18" s="49" t="s">
        <v>12</v>
      </c>
      <c r="B18" s="50" t="s">
        <v>62</v>
      </c>
      <c r="C18" s="51" t="s">
        <v>63</v>
      </c>
      <c r="D18" s="99"/>
      <c r="E18" s="111" t="s">
        <v>113</v>
      </c>
      <c r="F18" s="124" t="s">
        <v>94</v>
      </c>
      <c r="G18" s="124"/>
      <c r="H18" s="113">
        <f>H11*$M$15/100*$M$16/100*$M$17/100*$M$18/100</f>
        <v>0</v>
      </c>
      <c r="I18" s="113">
        <f t="shared" ref="I18:L18" si="5">I11*$M$15/100*$M$16/100*$M$17/100*$M$18/100</f>
        <v>0</v>
      </c>
      <c r="J18" s="113">
        <f t="shared" si="5"/>
        <v>0</v>
      </c>
      <c r="K18" s="113">
        <f t="shared" si="5"/>
        <v>0</v>
      </c>
      <c r="L18" s="113">
        <f t="shared" si="5"/>
        <v>0</v>
      </c>
      <c r="M18" s="118">
        <v>104.4</v>
      </c>
    </row>
    <row r="19" spans="1:13" ht="15.75" x14ac:dyDescent="0.2">
      <c r="A19" s="49">
        <v>1</v>
      </c>
      <c r="B19" s="50">
        <v>2</v>
      </c>
      <c r="C19" s="52">
        <v>3</v>
      </c>
      <c r="D19" s="99"/>
      <c r="E19" s="111" t="s">
        <v>114</v>
      </c>
      <c r="F19" s="124" t="s">
        <v>95</v>
      </c>
      <c r="G19" s="124"/>
      <c r="H19" s="113">
        <f>H12*$M$15/100*$M$16/100*$M$17/100*$M$18/100*$M$19/100</f>
        <v>0</v>
      </c>
      <c r="I19" s="113">
        <f t="shared" ref="I19:L19" si="6">I12*$M$15/100*$M$16/100*$M$17/100*$M$18/100*$M$19/100</f>
        <v>0</v>
      </c>
      <c r="J19" s="113">
        <f t="shared" si="6"/>
        <v>0</v>
      </c>
      <c r="K19" s="113">
        <f t="shared" si="6"/>
        <v>0</v>
      </c>
      <c r="L19" s="113">
        <f t="shared" si="6"/>
        <v>0</v>
      </c>
      <c r="M19" s="118">
        <v>104.4</v>
      </c>
    </row>
    <row r="20" spans="1:13" ht="15" x14ac:dyDescent="0.2">
      <c r="A20" s="53">
        <v>1</v>
      </c>
      <c r="B20" s="54" t="s">
        <v>64</v>
      </c>
      <c r="C20" s="100">
        <v>6038.9840100000001</v>
      </c>
      <c r="D20" s="101"/>
      <c r="E20" s="119"/>
      <c r="F20" s="125" t="s">
        <v>96</v>
      </c>
      <c r="G20" s="125"/>
      <c r="H20" s="117">
        <f>SUM(H15:H19)</f>
        <v>59.088402539523273</v>
      </c>
      <c r="I20" s="117">
        <f t="shared" ref="I20:K20" si="7">SUM(I15:I19)</f>
        <v>2754.2498801600677</v>
      </c>
      <c r="J20" s="117">
        <f t="shared" si="7"/>
        <v>3842.8428645160398</v>
      </c>
      <c r="K20" s="117">
        <f t="shared" si="7"/>
        <v>97.64646474072336</v>
      </c>
      <c r="L20" s="117">
        <f>SUM(L15:L19)</f>
        <v>6753.8276119563543</v>
      </c>
      <c r="M20" s="120"/>
    </row>
    <row r="21" spans="1:13" ht="28.5" x14ac:dyDescent="0.2">
      <c r="A21" s="53">
        <v>1.1000000000000001</v>
      </c>
      <c r="B21" s="54" t="s">
        <v>65</v>
      </c>
      <c r="C21" s="100">
        <v>2455.2205300000001</v>
      </c>
      <c r="D21" s="103"/>
      <c r="E21" s="109" t="s">
        <v>115</v>
      </c>
      <c r="F21" s="130" t="s">
        <v>100</v>
      </c>
      <c r="G21" s="132"/>
      <c r="H21" s="132"/>
      <c r="I21" s="132"/>
      <c r="J21" s="131"/>
      <c r="K21" s="113"/>
      <c r="L21" s="113"/>
      <c r="M21" s="120"/>
    </row>
    <row r="22" spans="1:13" ht="15" x14ac:dyDescent="0.2">
      <c r="A22" s="53">
        <v>1.2</v>
      </c>
      <c r="B22" s="54" t="s">
        <v>66</v>
      </c>
      <c r="C22" s="100">
        <v>3445.2814799999996</v>
      </c>
      <c r="D22" s="103"/>
      <c r="E22" s="111" t="s">
        <v>116</v>
      </c>
      <c r="F22" s="124" t="s">
        <v>91</v>
      </c>
      <c r="G22" s="124"/>
      <c r="H22" s="113">
        <f>H8*$M$22/100*1.2</f>
        <v>26.809122647999999</v>
      </c>
      <c r="I22" s="113">
        <f t="shared" ref="I22:K22" si="8">I8*$M$22/100*1.2</f>
        <v>1877.130554376</v>
      </c>
      <c r="J22" s="113">
        <f t="shared" si="8"/>
        <v>2900.4665585279995</v>
      </c>
      <c r="K22" s="113">
        <f t="shared" si="8"/>
        <v>62.314626527999998</v>
      </c>
      <c r="L22" s="113">
        <f>SUM(H22:K22)</f>
        <v>4866.7208620800002</v>
      </c>
      <c r="M22" s="118">
        <v>107.8</v>
      </c>
    </row>
    <row r="23" spans="1:13" ht="15" x14ac:dyDescent="0.2">
      <c r="A23" s="53">
        <v>1.3</v>
      </c>
      <c r="B23" s="54" t="s">
        <v>67</v>
      </c>
      <c r="C23" s="100">
        <v>138.482</v>
      </c>
      <c r="D23" s="103"/>
      <c r="E23" s="111" t="s">
        <v>117</v>
      </c>
      <c r="F23" s="124" t="s">
        <v>92</v>
      </c>
      <c r="G23" s="124"/>
      <c r="H23" s="113">
        <f>H9*$M$22/100*$M$23/100*1.2</f>
        <v>0</v>
      </c>
      <c r="I23" s="113">
        <f t="shared" ref="I23:K23" si="9">I9*$M$22/100*$M$23/100*1.2</f>
        <v>0</v>
      </c>
      <c r="J23" s="113">
        <f t="shared" si="9"/>
        <v>0</v>
      </c>
      <c r="K23" s="113">
        <f t="shared" si="9"/>
        <v>0</v>
      </c>
      <c r="L23" s="113">
        <f t="shared" ref="L23:L26" si="10">SUM(H23:K23)</f>
        <v>0</v>
      </c>
      <c r="M23" s="118">
        <v>105.3</v>
      </c>
    </row>
    <row r="24" spans="1:13" ht="15" x14ac:dyDescent="0.2">
      <c r="A24" s="53">
        <v>2</v>
      </c>
      <c r="B24" s="54" t="s">
        <v>68</v>
      </c>
      <c r="C24" s="100">
        <v>7246.7808100000002</v>
      </c>
      <c r="E24" s="111" t="s">
        <v>118</v>
      </c>
      <c r="F24" s="124" t="s">
        <v>93</v>
      </c>
      <c r="G24" s="124"/>
      <c r="H24" s="113">
        <f>H10*$M$22/100*$M$23/100*$M$24/100*1.2</f>
        <v>44.096960399427921</v>
      </c>
      <c r="I24" s="113">
        <f t="shared" ref="I24:K24" si="11">I10*$M$22/100*$M$23/100*$M$24/100*1.2</f>
        <v>1427.9693018160815</v>
      </c>
      <c r="J24" s="113">
        <f t="shared" si="11"/>
        <v>1710.944878891248</v>
      </c>
      <c r="K24" s="113">
        <f t="shared" si="11"/>
        <v>54.861131160868034</v>
      </c>
      <c r="L24" s="113">
        <f t="shared" si="10"/>
        <v>3237.8722722676252</v>
      </c>
      <c r="M24" s="118">
        <v>104.4</v>
      </c>
    </row>
    <row r="25" spans="1:13" ht="15" x14ac:dyDescent="0.2">
      <c r="A25" s="53">
        <v>2.1</v>
      </c>
      <c r="B25" s="54" t="s">
        <v>69</v>
      </c>
      <c r="C25" s="100">
        <v>1207.7968000000001</v>
      </c>
      <c r="E25" s="111" t="s">
        <v>119</v>
      </c>
      <c r="F25" s="124" t="s">
        <v>94</v>
      </c>
      <c r="G25" s="124"/>
      <c r="H25" s="113">
        <f>H11*$M$22/100*$M$23/100*$M$24/100*$M$25/100*1.2</f>
        <v>0</v>
      </c>
      <c r="I25" s="113">
        <f t="shared" ref="I25:K25" si="12">I11*$M$22/100*$M$23/100*$M$24/100*$M$25/100*1.2</f>
        <v>0</v>
      </c>
      <c r="J25" s="113">
        <f t="shared" si="12"/>
        <v>0</v>
      </c>
      <c r="K25" s="113">
        <f t="shared" si="12"/>
        <v>0</v>
      </c>
      <c r="L25" s="113">
        <f t="shared" si="10"/>
        <v>0</v>
      </c>
      <c r="M25" s="118">
        <v>104.4</v>
      </c>
    </row>
    <row r="26" spans="1:13" ht="24" x14ac:dyDescent="0.2">
      <c r="A26" s="53">
        <v>3</v>
      </c>
      <c r="B26" s="54" t="s">
        <v>70</v>
      </c>
      <c r="C26" s="100">
        <v>8104.5931319774663</v>
      </c>
      <c r="D26" s="101">
        <f>C26/1.2</f>
        <v>6753.8276099812219</v>
      </c>
      <c r="E26" s="111" t="s">
        <v>120</v>
      </c>
      <c r="F26" s="124" t="s">
        <v>95</v>
      </c>
      <c r="G26" s="124"/>
      <c r="H26" s="113">
        <f>H12*$M$22/100*$M$23/100*$M$24/100*$M$25/100*$M$26/100*1.2</f>
        <v>0</v>
      </c>
      <c r="I26" s="113">
        <f t="shared" ref="I26:K26" si="13">I12*$M$22/100*$M$23/100*$M$24/100*$M$25/100*$M$26/100*1.2</f>
        <v>0</v>
      </c>
      <c r="J26" s="113">
        <f t="shared" si="13"/>
        <v>0</v>
      </c>
      <c r="K26" s="113">
        <f t="shared" si="13"/>
        <v>0</v>
      </c>
      <c r="L26" s="113">
        <f t="shared" si="10"/>
        <v>0</v>
      </c>
      <c r="M26" s="118">
        <v>104.4</v>
      </c>
    </row>
    <row r="27" spans="1:13" ht="15" x14ac:dyDescent="0.2">
      <c r="A27" s="42"/>
      <c r="C27" s="42"/>
      <c r="E27" s="111" t="s">
        <v>121</v>
      </c>
      <c r="F27" s="125" t="s">
        <v>96</v>
      </c>
      <c r="G27" s="125"/>
      <c r="H27" s="117">
        <f>SUM(H22:H26)</f>
        <v>70.906083047427927</v>
      </c>
      <c r="I27" s="117">
        <f t="shared" ref="I27:K27" si="14">SUM(I22:I26)</f>
        <v>3305.0998561920815</v>
      </c>
      <c r="J27" s="117">
        <f t="shared" si="14"/>
        <v>4611.4114374192477</v>
      </c>
      <c r="K27" s="117">
        <f t="shared" si="14"/>
        <v>117.17575768886803</v>
      </c>
      <c r="L27" s="117">
        <f>SUM(L22:L26)</f>
        <v>8104.5931343476259</v>
      </c>
      <c r="M27" s="120"/>
    </row>
    <row r="28" spans="1:13" ht="25.5" customHeight="1" x14ac:dyDescent="0.2">
      <c r="A28" s="140" t="s">
        <v>71</v>
      </c>
      <c r="B28" s="140"/>
      <c r="C28" s="140"/>
      <c r="E28" s="121" t="s">
        <v>98</v>
      </c>
      <c r="F28" s="123" t="s">
        <v>101</v>
      </c>
      <c r="G28" s="123"/>
      <c r="H28" s="122">
        <f>H20</f>
        <v>59.088402539523273</v>
      </c>
      <c r="I28" s="122">
        <f t="shared" ref="I28" si="15">I20</f>
        <v>2754.2498801600677</v>
      </c>
      <c r="J28" s="122">
        <f>J20</f>
        <v>3842.8428645160398</v>
      </c>
      <c r="K28" s="122">
        <f>K20</f>
        <v>97.64646474072336</v>
      </c>
      <c r="L28" s="122">
        <f>L20</f>
        <v>6753.8276119563543</v>
      </c>
      <c r="M28" s="114" t="s">
        <v>87</v>
      </c>
    </row>
    <row r="29" spans="1:13" ht="15" x14ac:dyDescent="0.2">
      <c r="E29" s="121" t="s">
        <v>99</v>
      </c>
      <c r="F29" s="123" t="s">
        <v>102</v>
      </c>
      <c r="G29" s="123"/>
      <c r="H29" s="122">
        <f>H27</f>
        <v>70.906083047427927</v>
      </c>
      <c r="I29" s="122">
        <f t="shared" ref="I29:K29" si="16">I27</f>
        <v>3305.0998561920815</v>
      </c>
      <c r="J29" s="122">
        <f t="shared" si="16"/>
        <v>4611.4114374192477</v>
      </c>
      <c r="K29" s="122">
        <f t="shared" si="16"/>
        <v>117.17575768886803</v>
      </c>
      <c r="L29" s="122">
        <f>SUM(H29:K29)</f>
        <v>8104.593134347625</v>
      </c>
      <c r="M29" s="114" t="s">
        <v>87</v>
      </c>
    </row>
    <row r="31" spans="1:13" ht="15" customHeight="1" x14ac:dyDescent="0.2"/>
    <row r="32" spans="1:13" x14ac:dyDescent="0.2">
      <c r="C32" s="106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E1:E2"/>
    <mergeCell ref="F1:G2"/>
    <mergeCell ref="F6:G6"/>
    <mergeCell ref="F7:I7"/>
    <mergeCell ref="F8:G8"/>
    <mergeCell ref="F5:G5"/>
    <mergeCell ref="H1:K1"/>
    <mergeCell ref="B12:C12"/>
    <mergeCell ref="B14:C14"/>
    <mergeCell ref="B15:C15"/>
    <mergeCell ref="A28:C28"/>
    <mergeCell ref="F9:G9"/>
    <mergeCell ref="F28:G28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9:G29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8"/>
  <sheetViews>
    <sheetView topLeftCell="A13" workbookViewId="0">
      <selection activeCell="B15" sqref="B15:G15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48" t="s">
        <v>2</v>
      </c>
      <c r="D4" s="148"/>
      <c r="E4" s="148"/>
      <c r="F4" s="148"/>
      <c r="G4" s="148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49" t="s">
        <v>4</v>
      </c>
      <c r="D5" s="149"/>
      <c r="E5" s="149"/>
      <c r="F5" s="149"/>
      <c r="G5" s="149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50"/>
      <c r="D10" s="150"/>
      <c r="E10" s="150"/>
      <c r="F10" s="150"/>
      <c r="G10" s="150"/>
      <c r="H10" s="6"/>
    </row>
    <row r="11" spans="1:20" customFormat="1" ht="11.25" customHeight="1" x14ac:dyDescent="0.25">
      <c r="A11" s="10"/>
      <c r="B11" s="10"/>
      <c r="C11" s="149" t="s">
        <v>8</v>
      </c>
      <c r="D11" s="149"/>
      <c r="E11" s="149"/>
      <c r="F11" s="149"/>
      <c r="G11" s="149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51" t="s">
        <v>9</v>
      </c>
      <c r="C13" s="151"/>
      <c r="D13" s="151"/>
      <c r="E13" s="151"/>
      <c r="F13" s="151"/>
      <c r="G13" s="151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42" customHeight="1" x14ac:dyDescent="0.25">
      <c r="A15" s="12"/>
      <c r="B15" s="193" t="s">
        <v>124</v>
      </c>
      <c r="C15" s="193"/>
      <c r="D15" s="193"/>
      <c r="E15" s="193"/>
      <c r="F15" s="193"/>
      <c r="G15" s="193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52" t="s">
        <v>11</v>
      </c>
      <c r="C16" s="152"/>
      <c r="D16" s="152"/>
      <c r="E16" s="152"/>
      <c r="F16" s="152"/>
      <c r="G16" s="152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53" t="s">
        <v>57</v>
      </c>
      <c r="C18" s="153"/>
      <c r="D18" s="153"/>
      <c r="E18" s="153"/>
      <c r="F18" s="153"/>
      <c r="G18" s="153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54" t="s">
        <v>12</v>
      </c>
      <c r="B20" s="154" t="s">
        <v>13</v>
      </c>
      <c r="C20" s="157" t="s">
        <v>14</v>
      </c>
      <c r="D20" s="160" t="s">
        <v>15</v>
      </c>
      <c r="E20" s="160"/>
      <c r="F20" s="160"/>
      <c r="G20" s="160"/>
      <c r="H20" s="160" t="s">
        <v>16</v>
      </c>
    </row>
    <row r="21" spans="1:23" customFormat="1" ht="50.25" customHeight="1" x14ac:dyDescent="0.25">
      <c r="A21" s="155"/>
      <c r="B21" s="155"/>
      <c r="C21" s="158"/>
      <c r="D21" s="157" t="s">
        <v>17</v>
      </c>
      <c r="E21" s="157" t="s">
        <v>18</v>
      </c>
      <c r="F21" s="157" t="s">
        <v>19</v>
      </c>
      <c r="G21" s="161" t="s">
        <v>20</v>
      </c>
      <c r="H21" s="160"/>
    </row>
    <row r="22" spans="1:23" customFormat="1" ht="3.75" customHeight="1" x14ac:dyDescent="0.25">
      <c r="A22" s="156"/>
      <c r="B22" s="156"/>
      <c r="C22" s="159"/>
      <c r="D22" s="159"/>
      <c r="E22" s="159"/>
      <c r="F22" s="159"/>
      <c r="G22" s="162"/>
      <c r="H22" s="160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63" t="s">
        <v>21</v>
      </c>
      <c r="B24" s="164"/>
      <c r="C24" s="164"/>
      <c r="D24" s="164"/>
      <c r="E24" s="164"/>
      <c r="F24" s="164"/>
      <c r="G24" s="164"/>
      <c r="H24" s="165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2381.8042300000002</v>
      </c>
      <c r="E25" s="24"/>
      <c r="F25" s="25">
        <v>3680.268</v>
      </c>
      <c r="G25" s="24"/>
      <c r="H25" s="23">
        <v>6062.0722299999998</v>
      </c>
      <c r="U25" s="20"/>
    </row>
    <row r="26" spans="1:23" customFormat="1" ht="22.5" x14ac:dyDescent="0.25">
      <c r="A26" s="21"/>
      <c r="B26" s="21"/>
      <c r="C26" s="24" t="s">
        <v>26</v>
      </c>
      <c r="D26" s="23">
        <v>1451.09041</v>
      </c>
      <c r="E26" s="24"/>
      <c r="F26" s="23">
        <v>2242.1664799999999</v>
      </c>
      <c r="G26" s="24"/>
      <c r="H26" s="23">
        <v>3693.2568900000001</v>
      </c>
      <c r="U26" s="20"/>
    </row>
    <row r="27" spans="1:23" customFormat="1" ht="23.25" x14ac:dyDescent="0.25">
      <c r="A27" s="27"/>
      <c r="B27" s="166" t="s">
        <v>27</v>
      </c>
      <c r="C27" s="167"/>
      <c r="D27" s="28">
        <v>1451.09041</v>
      </c>
      <c r="E27" s="29"/>
      <c r="F27" s="30">
        <v>2242.1664799999999</v>
      </c>
      <c r="G27" s="31"/>
      <c r="H27" s="30">
        <v>3693.2568900000001</v>
      </c>
      <c r="U27" s="20"/>
      <c r="V27" s="32" t="s">
        <v>27</v>
      </c>
    </row>
    <row r="28" spans="1:23" customFormat="1" ht="15" x14ac:dyDescent="0.25">
      <c r="A28" s="163" t="s">
        <v>28</v>
      </c>
      <c r="B28" s="164"/>
      <c r="C28" s="164"/>
      <c r="D28" s="164"/>
      <c r="E28" s="164"/>
      <c r="F28" s="164"/>
      <c r="G28" s="164"/>
      <c r="H28" s="165"/>
      <c r="U28" s="20" t="s">
        <v>28</v>
      </c>
      <c r="V28" s="32"/>
    </row>
    <row r="29" spans="1:23" customFormat="1" ht="15" x14ac:dyDescent="0.25">
      <c r="A29" s="27"/>
      <c r="B29" s="168" t="s">
        <v>29</v>
      </c>
      <c r="C29" s="169"/>
      <c r="D29" s="28">
        <v>1451.09041</v>
      </c>
      <c r="E29" s="29"/>
      <c r="F29" s="30">
        <v>2242.1664799999999</v>
      </c>
      <c r="G29" s="31"/>
      <c r="H29" s="30">
        <v>3693.2568900000001</v>
      </c>
      <c r="U29" s="20"/>
      <c r="V29" s="32"/>
      <c r="W29" s="33" t="s">
        <v>29</v>
      </c>
    </row>
    <row r="30" spans="1:23" customFormat="1" ht="15" x14ac:dyDescent="0.25">
      <c r="A30" s="163" t="s">
        <v>30</v>
      </c>
      <c r="B30" s="164"/>
      <c r="C30" s="164"/>
      <c r="D30" s="164"/>
      <c r="E30" s="164"/>
      <c r="F30" s="164"/>
      <c r="G30" s="164"/>
      <c r="H30" s="165"/>
      <c r="U30" s="20" t="s">
        <v>30</v>
      </c>
      <c r="V30" s="32"/>
      <c r="W30" s="33"/>
    </row>
    <row r="31" spans="1:23" customFormat="1" ht="15" x14ac:dyDescent="0.25">
      <c r="A31" s="27"/>
      <c r="B31" s="168" t="s">
        <v>31</v>
      </c>
      <c r="C31" s="169"/>
      <c r="D31" s="28">
        <v>1451.09041</v>
      </c>
      <c r="E31" s="29"/>
      <c r="F31" s="30">
        <v>2242.1664799999999</v>
      </c>
      <c r="G31" s="31"/>
      <c r="H31" s="30">
        <v>3693.2568900000001</v>
      </c>
      <c r="U31" s="20"/>
      <c r="V31" s="32"/>
      <c r="W31" s="33" t="s">
        <v>31</v>
      </c>
    </row>
    <row r="32" spans="1:23" customFormat="1" ht="15" x14ac:dyDescent="0.25">
      <c r="A32" s="163" t="s">
        <v>32</v>
      </c>
      <c r="B32" s="164"/>
      <c r="C32" s="164"/>
      <c r="D32" s="164"/>
      <c r="E32" s="164"/>
      <c r="F32" s="164"/>
      <c r="G32" s="164"/>
      <c r="H32" s="165"/>
      <c r="U32" s="20" t="s">
        <v>32</v>
      </c>
      <c r="V32" s="32"/>
      <c r="W32" s="33"/>
    </row>
    <row r="33" spans="1:23" customFormat="1" ht="15" x14ac:dyDescent="0.25">
      <c r="A33" s="18" t="s">
        <v>33</v>
      </c>
      <c r="B33" s="21"/>
      <c r="C33" s="22" t="s">
        <v>34</v>
      </c>
      <c r="D33" s="24"/>
      <c r="E33" s="24"/>
      <c r="F33" s="24"/>
      <c r="G33" s="26">
        <v>69.352450000000005</v>
      </c>
      <c r="H33" s="26">
        <v>69.352450000000005</v>
      </c>
      <c r="U33" s="20"/>
      <c r="V33" s="32"/>
      <c r="W33" s="33"/>
    </row>
    <row r="34" spans="1:23" customFormat="1" ht="22.5" x14ac:dyDescent="0.25">
      <c r="A34" s="21"/>
      <c r="B34" s="21"/>
      <c r="C34" s="24" t="s">
        <v>26</v>
      </c>
      <c r="D34" s="24"/>
      <c r="E34" s="24"/>
      <c r="F34" s="24"/>
      <c r="G34" s="26">
        <v>42.252290000000002</v>
      </c>
      <c r="H34" s="26">
        <v>42.252290000000002</v>
      </c>
      <c r="U34" s="20"/>
      <c r="V34" s="32"/>
      <c r="W34" s="33"/>
    </row>
    <row r="35" spans="1:23" customFormat="1" ht="15" x14ac:dyDescent="0.25">
      <c r="A35" s="18" t="s">
        <v>35</v>
      </c>
      <c r="B35" s="21"/>
      <c r="C35" s="22" t="s">
        <v>36</v>
      </c>
      <c r="D35" s="24"/>
      <c r="E35" s="24"/>
      <c r="F35" s="24"/>
      <c r="G35" s="34">
        <v>9.7157</v>
      </c>
      <c r="H35" s="34">
        <v>9.7157</v>
      </c>
      <c r="U35" s="20"/>
      <c r="V35" s="32"/>
      <c r="W35" s="33"/>
    </row>
    <row r="36" spans="1:23" customFormat="1" ht="15" hidden="1" x14ac:dyDescent="0.25">
      <c r="A36" s="18"/>
      <c r="B36" s="21"/>
      <c r="C36" s="22"/>
      <c r="D36" s="24"/>
      <c r="E36" s="24"/>
      <c r="F36" s="24"/>
      <c r="G36" s="24" t="s">
        <v>37</v>
      </c>
      <c r="H36" s="24"/>
      <c r="U36" s="20"/>
      <c r="V36" s="32"/>
      <c r="W36" s="33"/>
    </row>
    <row r="37" spans="1:23" customFormat="1" ht="15" hidden="1" x14ac:dyDescent="0.25">
      <c r="A37" s="21"/>
      <c r="B37" s="21" t="s">
        <v>22</v>
      </c>
      <c r="C37" s="24" t="s">
        <v>25</v>
      </c>
      <c r="D37" s="26">
        <v>0.60924</v>
      </c>
      <c r="E37" s="26">
        <v>0.60924</v>
      </c>
      <c r="F37" s="26">
        <v>0.60924</v>
      </c>
      <c r="G37" s="26">
        <v>0.60924</v>
      </c>
      <c r="H37" s="24"/>
      <c r="U37" s="20"/>
      <c r="V37" s="32"/>
      <c r="W37" s="33"/>
    </row>
    <row r="38" spans="1:23" customFormat="1" ht="22.5" x14ac:dyDescent="0.25">
      <c r="A38" s="21"/>
      <c r="B38" s="21"/>
      <c r="C38" s="24" t="s">
        <v>26</v>
      </c>
      <c r="D38" s="24"/>
      <c r="E38" s="24"/>
      <c r="F38" s="24"/>
      <c r="G38" s="26">
        <v>5.9191900000000004</v>
      </c>
      <c r="H38" s="26">
        <v>5.9191900000000004</v>
      </c>
      <c r="U38" s="20"/>
      <c r="V38" s="32"/>
      <c r="W38" s="33"/>
    </row>
    <row r="39" spans="1:23" customFormat="1" ht="15" x14ac:dyDescent="0.25">
      <c r="A39" s="27"/>
      <c r="B39" s="166" t="s">
        <v>38</v>
      </c>
      <c r="C39" s="167"/>
      <c r="D39" s="29"/>
      <c r="E39" s="29"/>
      <c r="F39" s="31"/>
      <c r="G39" s="35">
        <v>48.171480000000003</v>
      </c>
      <c r="H39" s="35">
        <v>48.171480000000003</v>
      </c>
      <c r="U39" s="20"/>
      <c r="V39" s="32" t="s">
        <v>38</v>
      </c>
      <c r="W39" s="33"/>
    </row>
    <row r="40" spans="1:23" customFormat="1" ht="15" x14ac:dyDescent="0.25">
      <c r="A40" s="27"/>
      <c r="B40" s="168" t="s">
        <v>39</v>
      </c>
      <c r="C40" s="169"/>
      <c r="D40" s="28">
        <v>1451.09041</v>
      </c>
      <c r="E40" s="29"/>
      <c r="F40" s="30">
        <v>2242.1664799999999</v>
      </c>
      <c r="G40" s="35">
        <v>48.171480000000003</v>
      </c>
      <c r="H40" s="30">
        <v>3741.4283700000001</v>
      </c>
      <c r="U40" s="20"/>
      <c r="V40" s="32"/>
      <c r="W40" s="33" t="s">
        <v>39</v>
      </c>
    </row>
    <row r="41" spans="1:23" customFormat="1" ht="48.75" x14ac:dyDescent="0.25">
      <c r="A41" s="163" t="s">
        <v>40</v>
      </c>
      <c r="B41" s="164"/>
      <c r="C41" s="164"/>
      <c r="D41" s="164"/>
      <c r="E41" s="164"/>
      <c r="F41" s="164"/>
      <c r="G41" s="164"/>
      <c r="H41" s="165"/>
      <c r="U41" s="20" t="s">
        <v>40</v>
      </c>
      <c r="V41" s="32"/>
      <c r="W41" s="33"/>
    </row>
    <row r="42" spans="1:23" customFormat="1" ht="15" x14ac:dyDescent="0.25">
      <c r="A42" s="18" t="s">
        <v>41</v>
      </c>
      <c r="B42" s="21"/>
      <c r="C42" s="22" t="s">
        <v>42</v>
      </c>
      <c r="D42" s="24"/>
      <c r="E42" s="24"/>
      <c r="F42" s="24"/>
      <c r="G42" s="26">
        <v>34.016849999999998</v>
      </c>
      <c r="H42" s="26">
        <v>34.016849999999998</v>
      </c>
      <c r="U42" s="20"/>
      <c r="V42" s="32"/>
      <c r="W42" s="33"/>
    </row>
    <row r="43" spans="1:23" customFormat="1" ht="22.5" hidden="1" x14ac:dyDescent="0.25">
      <c r="A43" s="18"/>
      <c r="B43" s="21"/>
      <c r="C43" s="22"/>
      <c r="D43" s="24"/>
      <c r="E43" s="24"/>
      <c r="F43" s="24"/>
      <c r="G43" s="24" t="s">
        <v>43</v>
      </c>
      <c r="H43" s="24"/>
      <c r="U43" s="20"/>
      <c r="V43" s="32"/>
      <c r="W43" s="33"/>
    </row>
    <row r="44" spans="1:23" customFormat="1" ht="15" hidden="1" x14ac:dyDescent="0.25">
      <c r="A44" s="21"/>
      <c r="B44" s="21" t="s">
        <v>22</v>
      </c>
      <c r="C44" s="24" t="s">
        <v>25</v>
      </c>
      <c r="D44" s="26">
        <v>0.60924</v>
      </c>
      <c r="E44" s="26">
        <v>0.60924</v>
      </c>
      <c r="F44" s="26">
        <v>0.60924</v>
      </c>
      <c r="G44" s="26">
        <v>0.60924</v>
      </c>
      <c r="H44" s="24"/>
      <c r="U44" s="20"/>
      <c r="V44" s="32"/>
      <c r="W44" s="33"/>
    </row>
    <row r="45" spans="1:23" customFormat="1" ht="22.5" x14ac:dyDescent="0.25">
      <c r="A45" s="21"/>
      <c r="B45" s="21"/>
      <c r="C45" s="24" t="s">
        <v>26</v>
      </c>
      <c r="D45" s="24"/>
      <c r="E45" s="24"/>
      <c r="F45" s="24"/>
      <c r="G45" s="26">
        <v>20.724430000000002</v>
      </c>
      <c r="H45" s="26">
        <v>20.724430000000002</v>
      </c>
      <c r="U45" s="20"/>
      <c r="V45" s="32"/>
      <c r="W45" s="33"/>
    </row>
    <row r="46" spans="1:23" customFormat="1" ht="113.25" x14ac:dyDescent="0.25">
      <c r="A46" s="27"/>
      <c r="B46" s="166" t="s">
        <v>44</v>
      </c>
      <c r="C46" s="167"/>
      <c r="D46" s="29"/>
      <c r="E46" s="29"/>
      <c r="F46" s="31"/>
      <c r="G46" s="35">
        <v>20.724430000000002</v>
      </c>
      <c r="H46" s="35">
        <v>20.724430000000002</v>
      </c>
      <c r="U46" s="20"/>
      <c r="V46" s="32" t="s">
        <v>44</v>
      </c>
      <c r="W46" s="33"/>
    </row>
    <row r="47" spans="1:23" customFormat="1" ht="15" x14ac:dyDescent="0.25">
      <c r="A47" s="27"/>
      <c r="B47" s="168" t="s">
        <v>45</v>
      </c>
      <c r="C47" s="169"/>
      <c r="D47" s="28">
        <v>1451.09041</v>
      </c>
      <c r="E47" s="29"/>
      <c r="F47" s="30">
        <v>2242.1664799999999</v>
      </c>
      <c r="G47" s="35">
        <v>68.895910000000001</v>
      </c>
      <c r="H47" s="36">
        <v>3762.1527999999998</v>
      </c>
      <c r="U47" s="20"/>
      <c r="V47" s="32"/>
      <c r="W47" s="33" t="s">
        <v>45</v>
      </c>
    </row>
    <row r="48" spans="1:23" customFormat="1" ht="15" x14ac:dyDescent="0.25">
      <c r="A48" s="163" t="s">
        <v>46</v>
      </c>
      <c r="B48" s="164"/>
      <c r="C48" s="164"/>
      <c r="D48" s="164"/>
      <c r="E48" s="164"/>
      <c r="F48" s="164"/>
      <c r="G48" s="164"/>
      <c r="H48" s="165"/>
      <c r="U48" s="20" t="s">
        <v>46</v>
      </c>
      <c r="V48" s="32"/>
      <c r="W48" s="33"/>
    </row>
    <row r="49" spans="1:23" customFormat="1" ht="15" x14ac:dyDescent="0.25">
      <c r="A49" s="27"/>
      <c r="B49" s="168" t="s">
        <v>47</v>
      </c>
      <c r="C49" s="169"/>
      <c r="D49" s="28">
        <v>1451.09041</v>
      </c>
      <c r="E49" s="29"/>
      <c r="F49" s="30">
        <v>2242.1664799999999</v>
      </c>
      <c r="G49" s="35">
        <v>68.895910000000001</v>
      </c>
      <c r="H49" s="36">
        <v>3762.1527999999998</v>
      </c>
      <c r="U49" s="20"/>
      <c r="V49" s="32"/>
      <c r="W49" s="33" t="s">
        <v>47</v>
      </c>
    </row>
    <row r="50" spans="1:23" customFormat="1" ht="15" x14ac:dyDescent="0.25">
      <c r="A50" s="163" t="s">
        <v>48</v>
      </c>
      <c r="B50" s="164"/>
      <c r="C50" s="164"/>
      <c r="D50" s="164"/>
      <c r="E50" s="164"/>
      <c r="F50" s="164"/>
      <c r="G50" s="164"/>
      <c r="H50" s="165"/>
      <c r="U50" s="20" t="s">
        <v>48</v>
      </c>
      <c r="V50" s="32"/>
      <c r="W50" s="33"/>
    </row>
    <row r="51" spans="1:23" customFormat="1" ht="15" x14ac:dyDescent="0.25">
      <c r="A51" s="18" t="s">
        <v>22</v>
      </c>
      <c r="B51" s="21" t="s">
        <v>49</v>
      </c>
      <c r="C51" s="22" t="s">
        <v>50</v>
      </c>
      <c r="D51" s="26">
        <v>290.21807999999999</v>
      </c>
      <c r="E51" s="24"/>
      <c r="F51" s="34">
        <v>448.43329999999997</v>
      </c>
      <c r="G51" s="26">
        <v>13.77918</v>
      </c>
      <c r="H51" s="26">
        <v>752.43056000000001</v>
      </c>
      <c r="U51" s="20"/>
      <c r="V51" s="32"/>
      <c r="W51" s="33"/>
    </row>
    <row r="52" spans="1:23" customFormat="1" ht="15" x14ac:dyDescent="0.25">
      <c r="A52" s="18"/>
      <c r="B52" s="21"/>
      <c r="C52" s="22"/>
      <c r="D52" s="24" t="s">
        <v>51</v>
      </c>
      <c r="E52" s="24" t="s">
        <v>52</v>
      </c>
      <c r="F52" s="24" t="s">
        <v>53</v>
      </c>
      <c r="G52" s="24" t="s">
        <v>54</v>
      </c>
      <c r="H52" s="24"/>
      <c r="U52" s="20"/>
      <c r="V52" s="32"/>
      <c r="W52" s="33"/>
    </row>
    <row r="53" spans="1:23" customFormat="1" ht="15" x14ac:dyDescent="0.25">
      <c r="A53" s="27"/>
      <c r="B53" s="166" t="s">
        <v>55</v>
      </c>
      <c r="C53" s="167"/>
      <c r="D53" s="37">
        <v>290.21807999999999</v>
      </c>
      <c r="E53" s="29"/>
      <c r="F53" s="38">
        <v>448.43329999999997</v>
      </c>
      <c r="G53" s="35">
        <v>13.77918</v>
      </c>
      <c r="H53" s="35">
        <v>752.43056000000001</v>
      </c>
      <c r="U53" s="20"/>
      <c r="V53" s="32" t="s">
        <v>55</v>
      </c>
      <c r="W53" s="33"/>
    </row>
    <row r="54" spans="1:23" customFormat="1" ht="15" x14ac:dyDescent="0.25">
      <c r="A54" s="27"/>
      <c r="B54" s="168" t="s">
        <v>56</v>
      </c>
      <c r="C54" s="169"/>
      <c r="D54" s="28">
        <v>1741.3084899999999</v>
      </c>
      <c r="E54" s="29"/>
      <c r="F54" s="30">
        <v>2690.59978</v>
      </c>
      <c r="G54" s="35">
        <v>82.675089999999997</v>
      </c>
      <c r="H54" s="30">
        <v>4514.5833599999996</v>
      </c>
      <c r="U54" s="20"/>
      <c r="V54" s="32"/>
      <c r="W54" s="33" t="s">
        <v>56</v>
      </c>
    </row>
    <row r="58" spans="1:23" customFormat="1" ht="15" x14ac:dyDescent="0.25">
      <c r="C58" s="39"/>
    </row>
  </sheetData>
  <mergeCells count="34">
    <mergeCell ref="B53:C53"/>
    <mergeCell ref="B54:C54"/>
    <mergeCell ref="B46:C46"/>
    <mergeCell ref="B47:C47"/>
    <mergeCell ref="A48:H48"/>
    <mergeCell ref="B49:C49"/>
    <mergeCell ref="A50:H50"/>
    <mergeCell ref="B31:C31"/>
    <mergeCell ref="A32:H32"/>
    <mergeCell ref="B39:C39"/>
    <mergeCell ref="B40:C40"/>
    <mergeCell ref="A41:H41"/>
    <mergeCell ref="A24:H24"/>
    <mergeCell ref="B27:C27"/>
    <mergeCell ref="A28:H28"/>
    <mergeCell ref="B29:C29"/>
    <mergeCell ref="A30:H30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C3B95-BB43-432D-BC6C-02D36F4B4CF7}">
  <dimension ref="A1:D54"/>
  <sheetViews>
    <sheetView topLeftCell="A4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76.7109375" style="41" customWidth="1"/>
    <col min="4" max="4" width="12.7109375" style="41" bestFit="1" customWidth="1"/>
    <col min="5" max="16384" width="8.85546875" style="41"/>
  </cols>
  <sheetData>
    <row r="1" spans="1:3" ht="15.75" x14ac:dyDescent="0.2">
      <c r="A1" s="40"/>
      <c r="B1" s="40"/>
      <c r="C1" s="40"/>
    </row>
    <row r="2" spans="1:3" ht="15" x14ac:dyDescent="0.2">
      <c r="A2" s="42"/>
      <c r="B2" s="42" t="s">
        <v>1</v>
      </c>
      <c r="C2" s="43" t="s">
        <v>58</v>
      </c>
    </row>
    <row r="3" spans="1:3" ht="15" x14ac:dyDescent="0.2">
      <c r="A3" s="44"/>
      <c r="B3" s="44"/>
      <c r="C3" s="44"/>
    </row>
    <row r="4" spans="1:3" ht="15" x14ac:dyDescent="0.2">
      <c r="A4" s="42"/>
      <c r="B4" s="42"/>
      <c r="C4" s="42"/>
    </row>
    <row r="5" spans="1:3" ht="15" x14ac:dyDescent="0.2">
      <c r="A5" s="42"/>
      <c r="B5" s="42"/>
      <c r="C5" s="42"/>
    </row>
    <row r="6" spans="1:3" ht="25.5" x14ac:dyDescent="0.2">
      <c r="A6" s="42"/>
      <c r="B6" s="45" t="s">
        <v>122</v>
      </c>
      <c r="C6" s="46">
        <f>C26</f>
        <v>4866.7208620800002</v>
      </c>
    </row>
    <row r="7" spans="1:3" ht="15" x14ac:dyDescent="0.2">
      <c r="A7" s="42"/>
      <c r="B7" s="42"/>
      <c r="C7" s="42"/>
    </row>
    <row r="8" spans="1:3" ht="15" x14ac:dyDescent="0.2">
      <c r="A8" s="44"/>
      <c r="B8" s="44"/>
      <c r="C8" s="44"/>
    </row>
    <row r="9" spans="1:3" ht="15" x14ac:dyDescent="0.2">
      <c r="A9" s="42"/>
      <c r="B9" s="42"/>
      <c r="C9" s="42"/>
    </row>
    <row r="10" spans="1:3" ht="15" x14ac:dyDescent="0.2">
      <c r="A10" s="42"/>
      <c r="B10" s="47" t="s">
        <v>60</v>
      </c>
      <c r="C10" s="42"/>
    </row>
    <row r="11" spans="1:3" ht="15" x14ac:dyDescent="0.2">
      <c r="A11" s="42"/>
      <c r="B11" s="42"/>
      <c r="C11" s="42"/>
    </row>
    <row r="12" spans="1:3" ht="15.75" x14ac:dyDescent="0.2">
      <c r="A12" s="48"/>
      <c r="B12" s="137" t="s">
        <v>61</v>
      </c>
      <c r="C12" s="137"/>
    </row>
    <row r="13" spans="1:3" ht="15" x14ac:dyDescent="0.2">
      <c r="A13" s="42"/>
      <c r="B13" s="42"/>
      <c r="C13" s="42"/>
    </row>
    <row r="14" spans="1:3" ht="70.5" customHeight="1" x14ac:dyDescent="0.2">
      <c r="A14" s="42"/>
      <c r="B14" s="138" t="s">
        <v>124</v>
      </c>
      <c r="C14" s="138"/>
    </row>
    <row r="15" spans="1:3" ht="15" x14ac:dyDescent="0.2">
      <c r="A15" s="44"/>
      <c r="B15" s="139" t="s">
        <v>11</v>
      </c>
      <c r="C15" s="139"/>
    </row>
    <row r="16" spans="1:3" ht="15" x14ac:dyDescent="0.2">
      <c r="A16" s="42"/>
      <c r="B16" s="42"/>
      <c r="C16" s="42"/>
    </row>
    <row r="17" spans="1:4" ht="15" x14ac:dyDescent="0.2">
      <c r="A17" s="42"/>
      <c r="B17" s="42"/>
      <c r="C17" s="42"/>
    </row>
    <row r="18" spans="1:4" ht="28.5" x14ac:dyDescent="0.2">
      <c r="A18" s="49" t="s">
        <v>12</v>
      </c>
      <c r="B18" s="50" t="s">
        <v>62</v>
      </c>
      <c r="C18" s="51" t="s">
        <v>63</v>
      </c>
    </row>
    <row r="19" spans="1:4" x14ac:dyDescent="0.2">
      <c r="A19" s="49">
        <v>1</v>
      </c>
      <c r="B19" s="50">
        <v>2</v>
      </c>
      <c r="C19" s="52">
        <v>3</v>
      </c>
    </row>
    <row r="20" spans="1:4" x14ac:dyDescent="0.2">
      <c r="A20" s="53">
        <v>1</v>
      </c>
      <c r="B20" s="54" t="s">
        <v>64</v>
      </c>
      <c r="C20" s="55">
        <v>3762.1527999999998</v>
      </c>
    </row>
    <row r="21" spans="1:4" x14ac:dyDescent="0.2">
      <c r="A21" s="53">
        <v>1.1000000000000001</v>
      </c>
      <c r="B21" s="54" t="s">
        <v>65</v>
      </c>
      <c r="C21" s="56">
        <v>1451.09041</v>
      </c>
    </row>
    <row r="22" spans="1:4" x14ac:dyDescent="0.2">
      <c r="A22" s="53">
        <v>1.2</v>
      </c>
      <c r="B22" s="54" t="s">
        <v>66</v>
      </c>
      <c r="C22" s="57">
        <v>2242.1664799999999</v>
      </c>
    </row>
    <row r="23" spans="1:4" x14ac:dyDescent="0.2">
      <c r="A23" s="53">
        <v>1.3</v>
      </c>
      <c r="B23" s="54" t="s">
        <v>67</v>
      </c>
      <c r="C23" s="57">
        <v>68.895910000000001</v>
      </c>
    </row>
    <row r="24" spans="1:4" x14ac:dyDescent="0.2">
      <c r="A24" s="53">
        <v>2</v>
      </c>
      <c r="B24" s="54" t="s">
        <v>68</v>
      </c>
      <c r="C24" s="57">
        <v>4514.5833599999996</v>
      </c>
    </row>
    <row r="25" spans="1:4" x14ac:dyDescent="0.2">
      <c r="A25" s="53">
        <v>2.1</v>
      </c>
      <c r="B25" s="54" t="s">
        <v>69</v>
      </c>
      <c r="C25" s="57">
        <v>752.43056000000001</v>
      </c>
    </row>
    <row r="26" spans="1:4" ht="24" x14ac:dyDescent="0.2">
      <c r="A26" s="53">
        <v>3</v>
      </c>
      <c r="B26" s="54" t="s">
        <v>70</v>
      </c>
      <c r="C26" s="58">
        <v>4866.7208620800002</v>
      </c>
      <c r="D26" s="103">
        <f>C26/1.2</f>
        <v>4055.6007184000005</v>
      </c>
    </row>
    <row r="27" spans="1:4" ht="15" x14ac:dyDescent="0.2">
      <c r="A27" s="42"/>
      <c r="C27" s="42"/>
    </row>
    <row r="28" spans="1:4" ht="25.5" customHeight="1" x14ac:dyDescent="0.2">
      <c r="A28" s="170" t="s">
        <v>71</v>
      </c>
      <c r="B28" s="170"/>
      <c r="C28" s="170"/>
    </row>
    <row r="31" spans="1:4" ht="15" customHeight="1" x14ac:dyDescent="0.2">
      <c r="C31" s="59"/>
    </row>
    <row r="32" spans="1:4" x14ac:dyDescent="0.2">
      <c r="C32" s="59"/>
    </row>
    <row r="33" spans="3:3" x14ac:dyDescent="0.2">
      <c r="C33" s="59"/>
    </row>
    <row r="34" spans="3:3" x14ac:dyDescent="0.2">
      <c r="C34" s="59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CCA60-C109-429E-94FE-672E8CE2793B}">
  <sheetPr>
    <pageSetUpPr fitToPage="1"/>
  </sheetPr>
  <dimension ref="A1:W46"/>
  <sheetViews>
    <sheetView topLeftCell="A7" workbookViewId="0">
      <selection activeCell="A27" sqref="A27:H27"/>
    </sheetView>
  </sheetViews>
  <sheetFormatPr defaultColWidth="9.140625" defaultRowHeight="11.25" customHeight="1" x14ac:dyDescent="0.2"/>
  <cols>
    <col min="1" max="1" width="6.7109375" style="67" customWidth="1"/>
    <col min="2" max="2" width="20.140625" style="67" customWidth="1"/>
    <col min="3" max="3" width="32.7109375" style="97" customWidth="1"/>
    <col min="4" max="8" width="14" style="97" customWidth="1"/>
    <col min="9" max="9" width="9.140625" style="97"/>
    <col min="10" max="14" width="88.7109375" style="98" hidden="1" customWidth="1"/>
    <col min="15" max="20" width="108.85546875" style="98" hidden="1" customWidth="1"/>
    <col min="21" max="21" width="129.5703125" style="98" hidden="1" customWidth="1"/>
    <col min="22" max="23" width="52.85546875" style="98" hidden="1" customWidth="1"/>
    <col min="24" max="16384" width="9.140625" style="97"/>
  </cols>
  <sheetData>
    <row r="1" spans="1:20" s="60" customFormat="1" ht="15" x14ac:dyDescent="0.25">
      <c r="H1" s="61" t="s">
        <v>0</v>
      </c>
    </row>
    <row r="2" spans="1:20" s="60" customFormat="1" ht="15" x14ac:dyDescent="0.25">
      <c r="A2" s="62"/>
      <c r="B2" s="62"/>
      <c r="C2" s="63"/>
      <c r="D2" s="63"/>
      <c r="E2" s="63"/>
      <c r="F2" s="63"/>
      <c r="G2" s="63"/>
      <c r="H2" s="61"/>
    </row>
    <row r="3" spans="1:20" s="60" customFormat="1" ht="15" x14ac:dyDescent="0.25">
      <c r="A3" s="62"/>
      <c r="B3" s="62"/>
      <c r="C3" s="63"/>
      <c r="D3" s="63"/>
      <c r="E3" s="63"/>
      <c r="F3" s="63"/>
      <c r="G3" s="63"/>
      <c r="H3" s="61"/>
    </row>
    <row r="4" spans="1:20" s="60" customFormat="1" ht="15" x14ac:dyDescent="0.25">
      <c r="A4" s="62"/>
      <c r="B4" s="62" t="s">
        <v>1</v>
      </c>
      <c r="C4" s="171" t="s">
        <v>2</v>
      </c>
      <c r="D4" s="171"/>
      <c r="E4" s="171"/>
      <c r="F4" s="171"/>
      <c r="G4" s="171"/>
      <c r="H4" s="63"/>
      <c r="J4" s="64" t="s">
        <v>2</v>
      </c>
      <c r="K4" s="64" t="s">
        <v>3</v>
      </c>
      <c r="L4" s="64" t="s">
        <v>3</v>
      </c>
      <c r="M4" s="64" t="s">
        <v>3</v>
      </c>
      <c r="N4" s="64" t="s">
        <v>3</v>
      </c>
    </row>
    <row r="5" spans="1:20" s="60" customFormat="1" ht="10.5" customHeight="1" x14ac:dyDescent="0.25">
      <c r="A5" s="62"/>
      <c r="B5" s="62"/>
      <c r="C5" s="172" t="s">
        <v>4</v>
      </c>
      <c r="D5" s="172"/>
      <c r="E5" s="172"/>
      <c r="F5" s="172"/>
      <c r="G5" s="172"/>
      <c r="H5" s="63"/>
    </row>
    <row r="6" spans="1:20" s="60" customFormat="1" ht="17.25" customHeight="1" x14ac:dyDescent="0.25">
      <c r="A6" s="62"/>
      <c r="B6" s="63" t="s">
        <v>5</v>
      </c>
      <c r="C6" s="65"/>
      <c r="D6" s="65"/>
      <c r="E6" s="65"/>
      <c r="F6" s="65"/>
      <c r="G6" s="65"/>
      <c r="H6" s="63"/>
    </row>
    <row r="7" spans="1:20" s="60" customFormat="1" ht="17.25" customHeight="1" x14ac:dyDescent="0.25">
      <c r="A7" s="62"/>
      <c r="B7" s="62"/>
      <c r="C7" s="65"/>
      <c r="D7" s="65"/>
      <c r="E7" s="65"/>
      <c r="F7" s="65"/>
      <c r="G7" s="65"/>
      <c r="H7" s="63"/>
    </row>
    <row r="8" spans="1:20" s="60" customFormat="1" ht="17.25" customHeight="1" x14ac:dyDescent="0.25">
      <c r="A8" s="62"/>
      <c r="B8" s="66" t="s">
        <v>72</v>
      </c>
      <c r="C8" s="65"/>
      <c r="D8" s="65"/>
      <c r="E8" s="65"/>
      <c r="F8" s="65"/>
      <c r="G8" s="65"/>
      <c r="H8" s="63"/>
    </row>
    <row r="9" spans="1:20" s="60" customFormat="1" ht="17.25" customHeight="1" x14ac:dyDescent="0.25">
      <c r="A9" s="62"/>
      <c r="B9" s="67" t="s">
        <v>7</v>
      </c>
      <c r="D9" s="61"/>
      <c r="E9" s="65"/>
      <c r="F9" s="65"/>
      <c r="G9" s="65"/>
      <c r="H9" s="63"/>
    </row>
    <row r="10" spans="1:20" s="60" customFormat="1" ht="17.25" customHeight="1" x14ac:dyDescent="0.25">
      <c r="A10" s="62"/>
      <c r="B10" s="62"/>
      <c r="C10" s="173"/>
      <c r="D10" s="173"/>
      <c r="E10" s="173"/>
      <c r="F10" s="173"/>
      <c r="G10" s="173"/>
      <c r="H10" s="63"/>
    </row>
    <row r="11" spans="1:20" s="60" customFormat="1" ht="11.25" customHeight="1" x14ac:dyDescent="0.25">
      <c r="A11" s="68"/>
      <c r="B11" s="68"/>
      <c r="C11" s="172" t="s">
        <v>8</v>
      </c>
      <c r="D11" s="172"/>
      <c r="E11" s="172"/>
      <c r="F11" s="172"/>
      <c r="G11" s="172"/>
      <c r="H11" s="69"/>
    </row>
    <row r="12" spans="1:20" s="60" customFormat="1" ht="11.25" customHeight="1" x14ac:dyDescent="0.25">
      <c r="A12" s="68"/>
      <c r="B12" s="68"/>
      <c r="C12" s="65"/>
      <c r="D12" s="65"/>
      <c r="E12" s="65"/>
      <c r="F12" s="65"/>
      <c r="G12" s="65"/>
      <c r="H12" s="69"/>
    </row>
    <row r="13" spans="1:20" s="60" customFormat="1" ht="18" x14ac:dyDescent="0.25">
      <c r="A13" s="68"/>
      <c r="B13" s="174" t="s">
        <v>9</v>
      </c>
      <c r="C13" s="174"/>
      <c r="D13" s="174"/>
      <c r="E13" s="174"/>
      <c r="F13" s="174"/>
      <c r="G13" s="174"/>
      <c r="H13" s="69"/>
    </row>
    <row r="14" spans="1:20" s="60" customFormat="1" ht="11.25" customHeight="1" x14ac:dyDescent="0.25">
      <c r="A14" s="68"/>
      <c r="B14" s="68"/>
      <c r="C14" s="65"/>
      <c r="D14" s="65"/>
      <c r="E14" s="65"/>
      <c r="F14" s="65"/>
      <c r="G14" s="65"/>
      <c r="H14" s="69"/>
    </row>
    <row r="15" spans="1:20" s="60" customFormat="1" ht="34.5" customHeight="1" x14ac:dyDescent="0.25">
      <c r="A15" s="70"/>
      <c r="B15" s="193" t="s">
        <v>124</v>
      </c>
      <c r="C15" s="193"/>
      <c r="D15" s="193"/>
      <c r="E15" s="193"/>
      <c r="F15" s="193"/>
      <c r="G15" s="193"/>
      <c r="H15" s="64"/>
      <c r="O15" s="64" t="s">
        <v>10</v>
      </c>
      <c r="P15" s="64" t="s">
        <v>3</v>
      </c>
      <c r="Q15" s="64" t="s">
        <v>3</v>
      </c>
      <c r="R15" s="64" t="s">
        <v>3</v>
      </c>
      <c r="S15" s="64" t="s">
        <v>3</v>
      </c>
      <c r="T15" s="64" t="s">
        <v>3</v>
      </c>
    </row>
    <row r="16" spans="1:20" s="60" customFormat="1" ht="13.5" customHeight="1" x14ac:dyDescent="0.25">
      <c r="A16" s="71"/>
      <c r="B16" s="175" t="s">
        <v>11</v>
      </c>
      <c r="C16" s="175"/>
      <c r="D16" s="175"/>
      <c r="E16" s="175"/>
      <c r="F16" s="175"/>
      <c r="G16" s="175"/>
      <c r="H16" s="72"/>
    </row>
    <row r="17" spans="1:23" s="60" customFormat="1" ht="9.75" customHeight="1" x14ac:dyDescent="0.25">
      <c r="A17" s="62"/>
      <c r="B17" s="62"/>
      <c r="C17" s="63"/>
      <c r="D17" s="73"/>
      <c r="E17" s="73"/>
      <c r="F17" s="73"/>
      <c r="G17" s="74"/>
      <c r="H17" s="74"/>
    </row>
    <row r="18" spans="1:23" s="60" customFormat="1" ht="15" x14ac:dyDescent="0.25">
      <c r="A18" s="75"/>
      <c r="B18" s="176" t="s">
        <v>73</v>
      </c>
      <c r="C18" s="176"/>
      <c r="D18" s="176"/>
      <c r="E18" s="176"/>
      <c r="F18" s="176"/>
      <c r="G18" s="176"/>
      <c r="H18" s="65"/>
    </row>
    <row r="19" spans="1:23" s="60" customFormat="1" ht="9.75" customHeight="1" x14ac:dyDescent="0.25">
      <c r="A19" s="62"/>
      <c r="B19" s="62"/>
      <c r="C19" s="63"/>
      <c r="D19" s="65"/>
      <c r="E19" s="65"/>
      <c r="F19" s="65"/>
      <c r="G19" s="65"/>
      <c r="H19" s="65"/>
    </row>
    <row r="20" spans="1:23" s="60" customFormat="1" ht="16.5" customHeight="1" x14ac:dyDescent="0.25">
      <c r="A20" s="177" t="s">
        <v>12</v>
      </c>
      <c r="B20" s="177" t="s">
        <v>13</v>
      </c>
      <c r="C20" s="180" t="s">
        <v>14</v>
      </c>
      <c r="D20" s="183" t="s">
        <v>15</v>
      </c>
      <c r="E20" s="183"/>
      <c r="F20" s="183"/>
      <c r="G20" s="183"/>
      <c r="H20" s="183" t="s">
        <v>16</v>
      </c>
    </row>
    <row r="21" spans="1:23" s="60" customFormat="1" ht="50.25" customHeight="1" x14ac:dyDescent="0.25">
      <c r="A21" s="178"/>
      <c r="B21" s="178"/>
      <c r="C21" s="181"/>
      <c r="D21" s="180" t="s">
        <v>17</v>
      </c>
      <c r="E21" s="180" t="s">
        <v>18</v>
      </c>
      <c r="F21" s="180" t="s">
        <v>19</v>
      </c>
      <c r="G21" s="187" t="s">
        <v>20</v>
      </c>
      <c r="H21" s="183"/>
    </row>
    <row r="22" spans="1:23" s="60" customFormat="1" ht="3.75" customHeight="1" x14ac:dyDescent="0.25">
      <c r="A22" s="179"/>
      <c r="B22" s="179"/>
      <c r="C22" s="182"/>
      <c r="D22" s="182"/>
      <c r="E22" s="182"/>
      <c r="F22" s="182"/>
      <c r="G22" s="188"/>
      <c r="H22" s="183"/>
    </row>
    <row r="23" spans="1:23" s="60" customFormat="1" ht="15" x14ac:dyDescent="0.25">
      <c r="A23" s="76">
        <v>1</v>
      </c>
      <c r="B23" s="76">
        <v>2</v>
      </c>
      <c r="C23" s="77">
        <v>3</v>
      </c>
      <c r="D23" s="77">
        <v>4</v>
      </c>
      <c r="E23" s="77">
        <v>5</v>
      </c>
      <c r="F23" s="77">
        <v>6</v>
      </c>
      <c r="G23" s="77">
        <v>7</v>
      </c>
      <c r="H23" s="77">
        <v>8</v>
      </c>
    </row>
    <row r="24" spans="1:23" s="60" customFormat="1" ht="15" x14ac:dyDescent="0.25">
      <c r="A24" s="184" t="s">
        <v>21</v>
      </c>
      <c r="B24" s="185"/>
      <c r="C24" s="185"/>
      <c r="D24" s="185"/>
      <c r="E24" s="185"/>
      <c r="F24" s="185"/>
      <c r="G24" s="185"/>
      <c r="H24" s="186"/>
      <c r="U24" s="78" t="s">
        <v>21</v>
      </c>
    </row>
    <row r="25" spans="1:23" s="60" customFormat="1" ht="15" x14ac:dyDescent="0.25">
      <c r="A25" s="76" t="s">
        <v>22</v>
      </c>
      <c r="B25" s="79" t="s">
        <v>23</v>
      </c>
      <c r="C25" s="80" t="s">
        <v>24</v>
      </c>
      <c r="D25" s="81">
        <v>1004.13012</v>
      </c>
      <c r="E25" s="82"/>
      <c r="F25" s="83">
        <v>1203.115</v>
      </c>
      <c r="G25" s="82"/>
      <c r="H25" s="81">
        <v>2207.24512</v>
      </c>
      <c r="U25" s="78"/>
    </row>
    <row r="26" spans="1:23" s="60" customFormat="1" ht="23.25" x14ac:dyDescent="0.25">
      <c r="A26" s="84"/>
      <c r="B26" s="189" t="s">
        <v>27</v>
      </c>
      <c r="C26" s="190"/>
      <c r="D26" s="85">
        <v>1004.13012</v>
      </c>
      <c r="E26" s="86"/>
      <c r="F26" s="87">
        <v>1203.115</v>
      </c>
      <c r="G26" s="88"/>
      <c r="H26" s="89">
        <v>2207.24512</v>
      </c>
      <c r="U26" s="78"/>
      <c r="V26" s="90" t="s">
        <v>27</v>
      </c>
    </row>
    <row r="27" spans="1:23" s="60" customFormat="1" ht="15" x14ac:dyDescent="0.25">
      <c r="A27" s="184" t="s">
        <v>28</v>
      </c>
      <c r="B27" s="185"/>
      <c r="C27" s="185"/>
      <c r="D27" s="185"/>
      <c r="E27" s="185"/>
      <c r="F27" s="185"/>
      <c r="G27" s="185"/>
      <c r="H27" s="186"/>
      <c r="U27" s="78" t="s">
        <v>28</v>
      </c>
      <c r="V27" s="90"/>
    </row>
    <row r="28" spans="1:23" s="60" customFormat="1" ht="15" x14ac:dyDescent="0.25">
      <c r="A28" s="84"/>
      <c r="B28" s="191" t="s">
        <v>29</v>
      </c>
      <c r="C28" s="192"/>
      <c r="D28" s="85">
        <v>1004.13012</v>
      </c>
      <c r="E28" s="86"/>
      <c r="F28" s="87">
        <v>1203.115</v>
      </c>
      <c r="G28" s="88"/>
      <c r="H28" s="89">
        <v>2207.24512</v>
      </c>
      <c r="U28" s="78"/>
      <c r="V28" s="90"/>
      <c r="W28" s="91" t="s">
        <v>29</v>
      </c>
    </row>
    <row r="29" spans="1:23" s="60" customFormat="1" ht="15" x14ac:dyDescent="0.25">
      <c r="A29" s="184" t="s">
        <v>30</v>
      </c>
      <c r="B29" s="185"/>
      <c r="C29" s="185"/>
      <c r="D29" s="185"/>
      <c r="E29" s="185"/>
      <c r="F29" s="185"/>
      <c r="G29" s="185"/>
      <c r="H29" s="186"/>
      <c r="U29" s="78" t="s">
        <v>30</v>
      </c>
      <c r="V29" s="90"/>
      <c r="W29" s="91"/>
    </row>
    <row r="30" spans="1:23" s="60" customFormat="1" ht="15" x14ac:dyDescent="0.25">
      <c r="A30" s="84"/>
      <c r="B30" s="191" t="s">
        <v>31</v>
      </c>
      <c r="C30" s="192"/>
      <c r="D30" s="85">
        <v>1004.13012</v>
      </c>
      <c r="E30" s="86"/>
      <c r="F30" s="87">
        <v>1203.115</v>
      </c>
      <c r="G30" s="88"/>
      <c r="H30" s="89">
        <v>2207.24512</v>
      </c>
      <c r="U30" s="78"/>
      <c r="V30" s="90"/>
      <c r="W30" s="91" t="s">
        <v>31</v>
      </c>
    </row>
    <row r="31" spans="1:23" s="60" customFormat="1" ht="15" x14ac:dyDescent="0.25">
      <c r="A31" s="184" t="s">
        <v>32</v>
      </c>
      <c r="B31" s="185"/>
      <c r="C31" s="185"/>
      <c r="D31" s="185"/>
      <c r="E31" s="185"/>
      <c r="F31" s="185"/>
      <c r="G31" s="185"/>
      <c r="H31" s="186"/>
      <c r="U31" s="78" t="s">
        <v>32</v>
      </c>
      <c r="V31" s="90"/>
      <c r="W31" s="91"/>
    </row>
    <row r="32" spans="1:23" s="60" customFormat="1" ht="15" x14ac:dyDescent="0.25">
      <c r="A32" s="76" t="s">
        <v>33</v>
      </c>
      <c r="B32" s="79"/>
      <c r="C32" s="80" t="s">
        <v>34</v>
      </c>
      <c r="D32" s="82"/>
      <c r="E32" s="82"/>
      <c r="F32" s="82"/>
      <c r="G32" s="92">
        <v>38.577660000000002</v>
      </c>
      <c r="H32" s="92">
        <v>38.577660000000002</v>
      </c>
      <c r="U32" s="78"/>
      <c r="V32" s="90"/>
      <c r="W32" s="91"/>
    </row>
    <row r="33" spans="1:23" s="60" customFormat="1" ht="15" x14ac:dyDescent="0.25">
      <c r="A33" s="76" t="s">
        <v>35</v>
      </c>
      <c r="B33" s="79"/>
      <c r="C33" s="80" t="s">
        <v>36</v>
      </c>
      <c r="D33" s="82"/>
      <c r="E33" s="82"/>
      <c r="F33" s="82"/>
      <c r="G33" s="82"/>
      <c r="H33" s="82"/>
      <c r="U33" s="78"/>
      <c r="V33" s="90"/>
      <c r="W33" s="91"/>
    </row>
    <row r="34" spans="1:23" s="60" customFormat="1" ht="15" x14ac:dyDescent="0.25">
      <c r="A34" s="84"/>
      <c r="B34" s="189" t="s">
        <v>38</v>
      </c>
      <c r="C34" s="190"/>
      <c r="D34" s="86"/>
      <c r="E34" s="86"/>
      <c r="F34" s="88"/>
      <c r="G34" s="93">
        <v>38.577660000000002</v>
      </c>
      <c r="H34" s="93">
        <v>38.577660000000002</v>
      </c>
      <c r="U34" s="78"/>
      <c r="V34" s="90" t="s">
        <v>38</v>
      </c>
      <c r="W34" s="91"/>
    </row>
    <row r="35" spans="1:23" s="60" customFormat="1" ht="15" x14ac:dyDescent="0.25">
      <c r="A35" s="84"/>
      <c r="B35" s="191" t="s">
        <v>39</v>
      </c>
      <c r="C35" s="192"/>
      <c r="D35" s="85">
        <v>1004.13012</v>
      </c>
      <c r="E35" s="86"/>
      <c r="F35" s="87">
        <v>1203.115</v>
      </c>
      <c r="G35" s="93">
        <v>38.577660000000002</v>
      </c>
      <c r="H35" s="89">
        <v>2245.82278</v>
      </c>
      <c r="U35" s="78"/>
      <c r="V35" s="90"/>
      <c r="W35" s="91" t="s">
        <v>39</v>
      </c>
    </row>
    <row r="36" spans="1:23" s="60" customFormat="1" ht="48.75" x14ac:dyDescent="0.25">
      <c r="A36" s="184" t="s">
        <v>40</v>
      </c>
      <c r="B36" s="185"/>
      <c r="C36" s="185"/>
      <c r="D36" s="185"/>
      <c r="E36" s="185"/>
      <c r="F36" s="185"/>
      <c r="G36" s="185"/>
      <c r="H36" s="186"/>
      <c r="U36" s="78" t="s">
        <v>40</v>
      </c>
      <c r="V36" s="90"/>
      <c r="W36" s="91"/>
    </row>
    <row r="37" spans="1:23" s="60" customFormat="1" ht="15" x14ac:dyDescent="0.25">
      <c r="A37" s="76" t="s">
        <v>41</v>
      </c>
      <c r="B37" s="79"/>
      <c r="C37" s="80" t="s">
        <v>42</v>
      </c>
      <c r="D37" s="82"/>
      <c r="E37" s="82"/>
      <c r="F37" s="82"/>
      <c r="G37" s="92">
        <v>31.008430000000001</v>
      </c>
      <c r="H37" s="92">
        <v>31.008430000000001</v>
      </c>
      <c r="U37" s="78"/>
      <c r="V37" s="90"/>
      <c r="W37" s="91"/>
    </row>
    <row r="38" spans="1:23" s="60" customFormat="1" ht="113.25" x14ac:dyDescent="0.25">
      <c r="A38" s="84"/>
      <c r="B38" s="189" t="s">
        <v>44</v>
      </c>
      <c r="C38" s="190"/>
      <c r="D38" s="86"/>
      <c r="E38" s="86"/>
      <c r="F38" s="88"/>
      <c r="G38" s="93">
        <v>31.008430000000001</v>
      </c>
      <c r="H38" s="93">
        <v>31.008430000000001</v>
      </c>
      <c r="U38" s="78"/>
      <c r="V38" s="90" t="s">
        <v>44</v>
      </c>
      <c r="W38" s="91"/>
    </row>
    <row r="39" spans="1:23" s="60" customFormat="1" ht="15" x14ac:dyDescent="0.25">
      <c r="A39" s="84"/>
      <c r="B39" s="191" t="s">
        <v>45</v>
      </c>
      <c r="C39" s="192"/>
      <c r="D39" s="85">
        <v>1004.13012</v>
      </c>
      <c r="E39" s="86"/>
      <c r="F39" s="87">
        <v>1203.115</v>
      </c>
      <c r="G39" s="93">
        <v>69.586089999999999</v>
      </c>
      <c r="H39" s="89">
        <v>2276.8312099999998</v>
      </c>
      <c r="U39" s="78"/>
      <c r="V39" s="90"/>
      <c r="W39" s="91" t="s">
        <v>45</v>
      </c>
    </row>
    <row r="40" spans="1:23" s="60" customFormat="1" ht="15" x14ac:dyDescent="0.25">
      <c r="A40" s="184" t="s">
        <v>46</v>
      </c>
      <c r="B40" s="185"/>
      <c r="C40" s="185"/>
      <c r="D40" s="185"/>
      <c r="E40" s="185"/>
      <c r="F40" s="185"/>
      <c r="G40" s="185"/>
      <c r="H40" s="186"/>
      <c r="U40" s="78" t="s">
        <v>46</v>
      </c>
      <c r="V40" s="90"/>
      <c r="W40" s="91"/>
    </row>
    <row r="41" spans="1:23" s="60" customFormat="1" ht="15" x14ac:dyDescent="0.25">
      <c r="A41" s="84"/>
      <c r="B41" s="191" t="s">
        <v>47</v>
      </c>
      <c r="C41" s="192"/>
      <c r="D41" s="85">
        <v>1004.13012</v>
      </c>
      <c r="E41" s="86"/>
      <c r="F41" s="87">
        <v>1203.115</v>
      </c>
      <c r="G41" s="93">
        <v>69.586089999999999</v>
      </c>
      <c r="H41" s="89">
        <v>2276.8312099999998</v>
      </c>
      <c r="U41" s="78"/>
      <c r="V41" s="90"/>
      <c r="W41" s="91" t="s">
        <v>47</v>
      </c>
    </row>
    <row r="42" spans="1:23" s="60" customFormat="1" ht="15" x14ac:dyDescent="0.25">
      <c r="A42" s="184" t="s">
        <v>48</v>
      </c>
      <c r="B42" s="185"/>
      <c r="C42" s="185"/>
      <c r="D42" s="185"/>
      <c r="E42" s="185"/>
      <c r="F42" s="185"/>
      <c r="G42" s="185"/>
      <c r="H42" s="186"/>
      <c r="U42" s="78" t="s">
        <v>48</v>
      </c>
      <c r="V42" s="90"/>
      <c r="W42" s="91"/>
    </row>
    <row r="43" spans="1:23" s="60" customFormat="1" ht="15" x14ac:dyDescent="0.25">
      <c r="A43" s="76" t="s">
        <v>22</v>
      </c>
      <c r="B43" s="79" t="s">
        <v>49</v>
      </c>
      <c r="C43" s="80" t="s">
        <v>50</v>
      </c>
      <c r="D43" s="92">
        <v>200.82602</v>
      </c>
      <c r="E43" s="82"/>
      <c r="F43" s="94">
        <v>240.62299999999999</v>
      </c>
      <c r="G43" s="92">
        <v>13.91722</v>
      </c>
      <c r="H43" s="92">
        <v>455.36624</v>
      </c>
      <c r="U43" s="78"/>
      <c r="V43" s="90"/>
      <c r="W43" s="91"/>
    </row>
    <row r="44" spans="1:23" s="60" customFormat="1" ht="15" x14ac:dyDescent="0.25">
      <c r="A44" s="76"/>
      <c r="B44" s="79"/>
      <c r="C44" s="80"/>
      <c r="D44" s="82" t="s">
        <v>51</v>
      </c>
      <c r="E44" s="82" t="s">
        <v>52</v>
      </c>
      <c r="F44" s="82" t="s">
        <v>53</v>
      </c>
      <c r="G44" s="82" t="s">
        <v>54</v>
      </c>
      <c r="H44" s="82"/>
      <c r="U44" s="78"/>
      <c r="V44" s="90"/>
      <c r="W44" s="91"/>
    </row>
    <row r="45" spans="1:23" s="60" customFormat="1" ht="15" x14ac:dyDescent="0.25">
      <c r="A45" s="84"/>
      <c r="B45" s="189" t="s">
        <v>55</v>
      </c>
      <c r="C45" s="190"/>
      <c r="D45" s="95">
        <v>200.82602</v>
      </c>
      <c r="E45" s="86"/>
      <c r="F45" s="96">
        <v>240.62299999999999</v>
      </c>
      <c r="G45" s="93">
        <v>13.91722</v>
      </c>
      <c r="H45" s="93">
        <v>455.36624</v>
      </c>
      <c r="U45" s="78"/>
      <c r="V45" s="90" t="s">
        <v>55</v>
      </c>
      <c r="W45" s="91"/>
    </row>
    <row r="46" spans="1:23" s="60" customFormat="1" ht="15" x14ac:dyDescent="0.25">
      <c r="A46" s="84"/>
      <c r="B46" s="191" t="s">
        <v>56</v>
      </c>
      <c r="C46" s="192"/>
      <c r="D46" s="85">
        <v>1204.95614</v>
      </c>
      <c r="E46" s="86"/>
      <c r="F46" s="87">
        <v>1443.7380000000001</v>
      </c>
      <c r="G46" s="93">
        <v>83.503309999999999</v>
      </c>
      <c r="H46" s="89">
        <v>2732.1974500000001</v>
      </c>
      <c r="U46" s="78"/>
      <c r="V46" s="90"/>
      <c r="W46" s="91" t="s">
        <v>56</v>
      </c>
    </row>
  </sheetData>
  <mergeCells count="34">
    <mergeCell ref="B41:C41"/>
    <mergeCell ref="A42:H42"/>
    <mergeCell ref="B45:C45"/>
    <mergeCell ref="B46:C46"/>
    <mergeCell ref="B34:C34"/>
    <mergeCell ref="B35:C35"/>
    <mergeCell ref="A36:H36"/>
    <mergeCell ref="B38:C38"/>
    <mergeCell ref="B39:C39"/>
    <mergeCell ref="A40:H4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8FD16-E962-4F3C-B243-979DE8960C31}">
  <dimension ref="A1:I54"/>
  <sheetViews>
    <sheetView zoomScale="82" zoomScaleNormal="82" workbookViewId="0">
      <selection activeCell="B6" sqref="B6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76.7109375" style="41" customWidth="1"/>
    <col min="4" max="4" width="14.28515625" style="41" hidden="1" customWidth="1"/>
    <col min="5" max="5" width="10.85546875" style="41" hidden="1" customWidth="1"/>
    <col min="6" max="6" width="0" style="41" hidden="1" customWidth="1"/>
    <col min="7" max="7" width="12.7109375" style="41" bestFit="1" customWidth="1"/>
    <col min="8" max="16384" width="8.85546875" style="41"/>
  </cols>
  <sheetData>
    <row r="1" spans="1:3" ht="15.75" x14ac:dyDescent="0.2">
      <c r="A1" s="40"/>
      <c r="B1" s="40"/>
      <c r="C1" s="40"/>
    </row>
    <row r="2" spans="1:3" ht="15" x14ac:dyDescent="0.2">
      <c r="A2" s="42"/>
      <c r="B2" s="42" t="s">
        <v>1</v>
      </c>
      <c r="C2" s="43" t="s">
        <v>58</v>
      </c>
    </row>
    <row r="3" spans="1:3" ht="15" x14ac:dyDescent="0.2">
      <c r="A3" s="44"/>
      <c r="B3" s="44"/>
      <c r="C3" s="44"/>
    </row>
    <row r="4" spans="1:3" ht="15" x14ac:dyDescent="0.2">
      <c r="A4" s="42"/>
      <c r="B4" s="42"/>
      <c r="C4" s="42"/>
    </row>
    <row r="5" spans="1:3" ht="15" x14ac:dyDescent="0.2">
      <c r="A5" s="42"/>
      <c r="B5" s="42"/>
      <c r="C5" s="42"/>
    </row>
    <row r="6" spans="1:3" ht="25.5" x14ac:dyDescent="0.2">
      <c r="A6" s="42"/>
      <c r="B6" s="45" t="s">
        <v>123</v>
      </c>
      <c r="C6" s="46">
        <f>C26</f>
        <v>3237.8722698974657</v>
      </c>
    </row>
    <row r="7" spans="1:3" ht="15" x14ac:dyDescent="0.2">
      <c r="A7" s="42"/>
      <c r="B7" s="42"/>
      <c r="C7" s="42"/>
    </row>
    <row r="8" spans="1:3" ht="15" x14ac:dyDescent="0.2">
      <c r="A8" s="44"/>
      <c r="B8" s="44"/>
      <c r="C8" s="44"/>
    </row>
    <row r="9" spans="1:3" ht="15" x14ac:dyDescent="0.2">
      <c r="A9" s="42"/>
      <c r="B9" s="42"/>
      <c r="C9" s="42"/>
    </row>
    <row r="10" spans="1:3" ht="15" x14ac:dyDescent="0.2">
      <c r="A10" s="42"/>
      <c r="B10" s="47" t="s">
        <v>60</v>
      </c>
      <c r="C10" s="42"/>
    </row>
    <row r="11" spans="1:3" ht="15" x14ac:dyDescent="0.2">
      <c r="A11" s="42"/>
      <c r="B11" s="42"/>
      <c r="C11" s="42"/>
    </row>
    <row r="12" spans="1:3" ht="15.75" x14ac:dyDescent="0.2">
      <c r="A12" s="48"/>
      <c r="B12" s="137" t="s">
        <v>61</v>
      </c>
      <c r="C12" s="137"/>
    </row>
    <row r="13" spans="1:3" ht="15" x14ac:dyDescent="0.2">
      <c r="A13" s="42"/>
      <c r="B13" s="42"/>
      <c r="C13" s="42"/>
    </row>
    <row r="14" spans="1:3" ht="64.5" customHeight="1" x14ac:dyDescent="0.2">
      <c r="A14" s="42"/>
      <c r="B14" s="138" t="s">
        <v>10</v>
      </c>
      <c r="C14" s="138"/>
    </row>
    <row r="15" spans="1:3" ht="15" x14ac:dyDescent="0.2">
      <c r="A15" s="44"/>
      <c r="B15" s="139" t="s">
        <v>11</v>
      </c>
      <c r="C15" s="139"/>
    </row>
    <row r="16" spans="1:3" ht="15" x14ac:dyDescent="0.2">
      <c r="A16" s="42"/>
      <c r="B16" s="42"/>
      <c r="C16" s="42"/>
    </row>
    <row r="17" spans="1:9" ht="15.75" x14ac:dyDescent="0.2">
      <c r="A17" s="42"/>
      <c r="B17" s="42"/>
      <c r="C17" s="42"/>
      <c r="D17" s="99"/>
    </row>
    <row r="18" spans="1:9" ht="28.5" x14ac:dyDescent="0.2">
      <c r="A18" s="49" t="s">
        <v>12</v>
      </c>
      <c r="B18" s="50" t="s">
        <v>62</v>
      </c>
      <c r="C18" s="51" t="s">
        <v>63</v>
      </c>
      <c r="D18" s="99">
        <f>1.078*1.053*1.044*1.044*1.044</f>
        <v>1.2916612415266562</v>
      </c>
    </row>
    <row r="19" spans="1:9" ht="15.75" x14ac:dyDescent="0.2">
      <c r="A19" s="49">
        <v>1</v>
      </c>
      <c r="B19" s="50">
        <v>2</v>
      </c>
      <c r="C19" s="52">
        <v>3</v>
      </c>
      <c r="D19" s="99"/>
    </row>
    <row r="20" spans="1:9" x14ac:dyDescent="0.2">
      <c r="A20" s="53">
        <v>1</v>
      </c>
      <c r="B20" s="54" t="s">
        <v>64</v>
      </c>
      <c r="C20" s="100">
        <v>2276.8312099999998</v>
      </c>
      <c r="D20" s="101">
        <f>C20*D18/1000</f>
        <v>2.9408946274552386</v>
      </c>
    </row>
    <row r="21" spans="1:9" x14ac:dyDescent="0.2">
      <c r="A21" s="53">
        <v>1.1000000000000001</v>
      </c>
      <c r="B21" s="54" t="s">
        <v>65</v>
      </c>
      <c r="C21" s="102">
        <v>1004.13012</v>
      </c>
      <c r="D21" s="103">
        <f>C21*D18/1000</f>
        <v>1.2969959574535104</v>
      </c>
    </row>
    <row r="22" spans="1:9" x14ac:dyDescent="0.2">
      <c r="A22" s="53">
        <v>1.2</v>
      </c>
      <c r="B22" s="54" t="s">
        <v>66</v>
      </c>
      <c r="C22" s="104">
        <v>1203.115</v>
      </c>
      <c r="D22" s="103">
        <f>C22*D18/1000</f>
        <v>1.5540170145993428</v>
      </c>
    </row>
    <row r="23" spans="1:9" x14ac:dyDescent="0.2">
      <c r="A23" s="53">
        <v>1.3</v>
      </c>
      <c r="B23" s="54" t="s">
        <v>67</v>
      </c>
      <c r="C23" s="104">
        <v>69.586089999999999</v>
      </c>
      <c r="D23" s="103">
        <f>(C23*D18/1000)-E23</f>
        <v>-0.47884522378970823</v>
      </c>
      <c r="E23" s="41">
        <v>0.56872687919209386</v>
      </c>
      <c r="F23" s="41" t="s">
        <v>74</v>
      </c>
      <c r="I23" s="59"/>
    </row>
    <row r="24" spans="1:9" x14ac:dyDescent="0.2">
      <c r="A24" s="53">
        <v>2</v>
      </c>
      <c r="B24" s="54" t="s">
        <v>68</v>
      </c>
      <c r="C24" s="104">
        <v>2732.1974500000001</v>
      </c>
      <c r="I24" s="59"/>
    </row>
    <row r="25" spans="1:9" x14ac:dyDescent="0.2">
      <c r="A25" s="53">
        <v>2.1</v>
      </c>
      <c r="B25" s="54" t="s">
        <v>69</v>
      </c>
      <c r="C25" s="104">
        <v>455.36624</v>
      </c>
    </row>
    <row r="26" spans="1:9" ht="24" x14ac:dyDescent="0.2">
      <c r="A26" s="53">
        <v>3</v>
      </c>
      <c r="B26" s="54" t="s">
        <v>70</v>
      </c>
      <c r="C26" s="105">
        <v>3237.8722698974657</v>
      </c>
      <c r="G26" s="103">
        <f>C26/1.2</f>
        <v>2698.2268915812215</v>
      </c>
    </row>
    <row r="27" spans="1:9" ht="15" x14ac:dyDescent="0.2">
      <c r="A27" s="42"/>
      <c r="C27" s="42"/>
    </row>
    <row r="28" spans="1:9" ht="25.5" customHeight="1" x14ac:dyDescent="0.2">
      <c r="A28" s="140" t="s">
        <v>71</v>
      </c>
      <c r="B28" s="140"/>
      <c r="C28" s="140"/>
    </row>
    <row r="31" spans="1:9" ht="15" customHeight="1" x14ac:dyDescent="0.2"/>
    <row r="32" spans="1:9" x14ac:dyDescent="0.2">
      <c r="C32" s="106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2025,2027</vt:lpstr>
      <vt:lpstr>ССР 2025</vt:lpstr>
      <vt:lpstr>Сводка затрат 2025</vt:lpstr>
      <vt:lpstr>ССР 2027</vt:lpstr>
      <vt:lpstr>Сведка затрат 2027</vt:lpstr>
      <vt:lpstr>'ССР 2025'!Заголовки_для_печати</vt:lpstr>
      <vt:lpstr>'ССР 2027'!Заголовки_для_печати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2025-09-17T00:39:04Z</dcterms:modified>
</cp:coreProperties>
</file>